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ersonal Information Security &amp; Governance\PrISM\Tools &amp; Content Mgmt\Master Tools\PIA RCT\"/>
    </mc:Choice>
  </mc:AlternateContent>
  <workbookProtection workbookAlgorithmName="SHA-512" workbookHashValue="yqx+LUuiy6iimgtswubqvgQwVGIaVXILEZHvglz+5sM13BQAtzBTzdvT93ah1fUcjFUfxWhQQis3GMPyHFN7Wg==" workbookSaltValue="NDw2CUUqVWHZvA4zgSQiYA==" workbookSpinCount="100000" lockStructure="1"/>
  <bookViews>
    <workbookView xWindow="0" yWindow="0" windowWidth="28800" windowHeight="11685" firstSheet="2" activeTab="2"/>
  </bookViews>
  <sheets>
    <sheet name="Old RCT" sheetId="1" state="hidden" r:id="rId1"/>
    <sheet name="Principles" sheetId="2" state="hidden" r:id="rId2"/>
    <sheet name="RCT" sheetId="5" r:id="rId3"/>
    <sheet name="Lookups" sheetId="4" state="hidden" r:id="rId4"/>
    <sheet name="Calc" sheetId="11" state="hidden" r:id="rId5"/>
    <sheet name="Other Ideas" sheetId="10" state="hidden" r:id="rId6"/>
    <sheet name="Supplementary Information" sheetId="9" state="hidden" r:id="rId7"/>
    <sheet name="Changes" sheetId="8" state="hidden" r:id="rId8"/>
    <sheet name="Questionnaire" sheetId="6" state="hidden" r:id="rId9"/>
    <sheet name="Data Lookup Tables" sheetId="7" state="hidden" r:id="rId10"/>
  </sheets>
  <definedNames>
    <definedName name="_xlnm._FilterDatabase" localSheetId="4" hidden="1">Calc!$A$2:$H$63</definedName>
    <definedName name="Class_TBL">'Data Lookup Tables'!#REF!</definedName>
    <definedName name="Class_Type">'Data Lookup Tables'!#REF!</definedName>
    <definedName name="Firewall">'Data Lookup Tables'!#REF!</definedName>
    <definedName name="Firewall_TBL">'Data Lookup Tables'!#REF!</definedName>
    <definedName name="Location">'Data Lookup Tables'!$D$20:$D$22</definedName>
    <definedName name="Location_TBL">'Data Lookup Tables'!$D$20:$E$22</definedName>
    <definedName name="Percent">'Data Lookup Tables'!$G$14:$G$20</definedName>
    <definedName name="Percent_TBL">'Data Lookup Tables'!$G$14:$H$20</definedName>
    <definedName name="PI_TBL">'Data Lookup Tables'!$D$11:$E$16</definedName>
    <definedName name="PI_Type">'Data Lookup Tables'!$D$11:$D$16</definedName>
    <definedName name="PISA_Rank_TBL">'Data Lookup Tables'!$A$3:$B$27</definedName>
    <definedName name="_xlnm.Print_Area" localSheetId="4">Calc!$A$1:$L$90</definedName>
    <definedName name="_xlnm.Print_Area" localSheetId="2">RCT!$B$2:$L$37,RCT!$N$2:$W$23</definedName>
    <definedName name="Rec_Rank_TBL">'Data Lookup Tables'!$D$3:$E$7</definedName>
    <definedName name="Records">'Data Lookup Tables'!$D$3:$D$7</definedName>
    <definedName name="Use_Rank_TBL">'Data Lookup Tables'!$G$9:$H$13</definedName>
    <definedName name="Users">'Data Lookup Tables'!$G$9:$G$13</definedName>
    <definedName name="VPN">'Data Lookup Tables'!#REF!</definedName>
    <definedName name="VPN_TBL">'Data Lookup Tables'!#REF!</definedName>
    <definedName name="YesNo">'Data Lookup Tables'!$G$3:$G$4</definedName>
    <definedName name="YesNo_TBL5">'Data Lookup Tables'!$G$3:$I$5</definedName>
    <definedName name="YesNoNA">'Data Lookup Tables'!$G$3:$G$5</definedName>
  </definedNames>
  <calcPr calcId="162913"/>
</workbook>
</file>

<file path=xl/calcChain.xml><?xml version="1.0" encoding="utf-8"?>
<calcChain xmlns="http://schemas.openxmlformats.org/spreadsheetml/2006/main">
  <c r="C27" i="11" l="1"/>
  <c r="C26" i="11"/>
  <c r="C25" i="11"/>
  <c r="C24" i="11"/>
  <c r="B71" i="11"/>
  <c r="E15" i="5"/>
  <c r="A79" i="4"/>
  <c r="B62" i="11"/>
  <c r="B56" i="11"/>
  <c r="B57" i="11"/>
  <c r="B58" i="11"/>
  <c r="B59" i="11"/>
  <c r="B60" i="11"/>
  <c r="B61" i="11"/>
  <c r="B63" i="11"/>
  <c r="B65" i="11"/>
  <c r="B69" i="11"/>
  <c r="H5" i="5"/>
  <c r="F18" i="11"/>
  <c r="G18" i="11"/>
  <c r="F3" i="11"/>
  <c r="G3" i="11"/>
  <c r="F4" i="11"/>
  <c r="G4" i="11"/>
  <c r="F5" i="11"/>
  <c r="G5" i="11"/>
  <c r="F6" i="11"/>
  <c r="G6" i="11"/>
  <c r="F7" i="11"/>
  <c r="G7" i="11"/>
  <c r="F8" i="11"/>
  <c r="G8" i="11"/>
  <c r="F9" i="11"/>
  <c r="G9" i="11"/>
  <c r="F10" i="11"/>
  <c r="G10" i="11"/>
  <c r="F11" i="11"/>
  <c r="G11" i="11"/>
  <c r="F12" i="11"/>
  <c r="G12" i="11"/>
  <c r="F13" i="11"/>
  <c r="G13" i="11"/>
  <c r="F14" i="11"/>
  <c r="G14" i="11"/>
  <c r="F15" i="11"/>
  <c r="G15" i="11"/>
  <c r="F16" i="11"/>
  <c r="G16" i="11"/>
  <c r="F17" i="11"/>
  <c r="G17" i="11"/>
  <c r="F19" i="11"/>
  <c r="G19" i="11"/>
  <c r="F20" i="11"/>
  <c r="G20" i="11"/>
  <c r="C21" i="11"/>
  <c r="F21" i="11"/>
  <c r="G21" i="11"/>
  <c r="C22" i="11"/>
  <c r="F22" i="11"/>
  <c r="G22" i="11"/>
  <c r="C23" i="11"/>
  <c r="F23" i="11"/>
  <c r="G23" i="11"/>
  <c r="F24" i="11"/>
  <c r="G24" i="11"/>
  <c r="F25" i="11"/>
  <c r="G25" i="11"/>
  <c r="F26" i="11"/>
  <c r="G26" i="11"/>
  <c r="F27" i="11"/>
  <c r="G27" i="11"/>
  <c r="C28" i="11"/>
  <c r="F28" i="11"/>
  <c r="G28" i="11"/>
  <c r="C29" i="11"/>
  <c r="F29" i="11"/>
  <c r="G29" i="11"/>
  <c r="C30" i="11"/>
  <c r="F30" i="11"/>
  <c r="G30" i="11"/>
  <c r="C31" i="11"/>
  <c r="F31" i="11"/>
  <c r="G31" i="11"/>
  <c r="C32" i="11"/>
  <c r="F32" i="11"/>
  <c r="G32" i="11"/>
  <c r="C33" i="11"/>
  <c r="F33" i="11"/>
  <c r="G33" i="11"/>
  <c r="C34" i="11"/>
  <c r="F34" i="11"/>
  <c r="G34" i="11"/>
  <c r="C35" i="11"/>
  <c r="F35" i="11"/>
  <c r="G35" i="11"/>
  <c r="C36" i="11"/>
  <c r="F36" i="11"/>
  <c r="G36" i="11"/>
  <c r="C37" i="11"/>
  <c r="F37" i="11"/>
  <c r="G37" i="11"/>
  <c r="F38" i="11"/>
  <c r="G38" i="11"/>
  <c r="F39" i="11"/>
  <c r="G39" i="11"/>
  <c r="F40" i="11"/>
  <c r="G40" i="11"/>
  <c r="F41" i="11"/>
  <c r="G41" i="11"/>
  <c r="F42" i="11"/>
  <c r="G42" i="11"/>
  <c r="F43" i="11"/>
  <c r="G43" i="11"/>
  <c r="F44" i="11"/>
  <c r="G44" i="11"/>
  <c r="F45" i="11"/>
  <c r="G45" i="11"/>
  <c r="F46" i="11"/>
  <c r="G46" i="11"/>
  <c r="F47" i="11"/>
  <c r="G47" i="11"/>
  <c r="F48" i="11"/>
  <c r="G48" i="11"/>
  <c r="F49" i="11"/>
  <c r="G49" i="11"/>
  <c r="F50" i="11"/>
  <c r="G50" i="11"/>
  <c r="F51" i="11"/>
  <c r="G51" i="11"/>
  <c r="A76" i="11"/>
  <c r="A77" i="11"/>
  <c r="A78" i="11"/>
  <c r="D76" i="11"/>
  <c r="H18" i="11"/>
  <c r="H3" i="11"/>
  <c r="H4" i="11"/>
  <c r="H5" i="11"/>
  <c r="H6" i="11"/>
  <c r="H7" i="11"/>
  <c r="H8" i="11"/>
  <c r="H9" i="11"/>
  <c r="H10" i="11"/>
  <c r="H11" i="11"/>
  <c r="H12" i="11"/>
  <c r="H13" i="11"/>
  <c r="H14" i="11"/>
  <c r="H15" i="11"/>
  <c r="H16" i="11"/>
  <c r="H17"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L3" i="11"/>
  <c r="L4" i="11"/>
  <c r="L5" i="11"/>
  <c r="L6" i="11"/>
  <c r="L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H53" i="11"/>
  <c r="B83" i="11"/>
  <c r="A87" i="11"/>
  <c r="A88" i="11"/>
  <c r="A55" i="4"/>
  <c r="A71" i="4"/>
  <c r="A66" i="4"/>
  <c r="A68" i="4"/>
  <c r="A69" i="4"/>
  <c r="A73" i="4"/>
  <c r="A89" i="11"/>
  <c r="A90" i="11"/>
  <c r="A56" i="4"/>
  <c r="A57" i="4"/>
  <c r="A58" i="4"/>
  <c r="A59" i="4"/>
  <c r="A60" i="4"/>
  <c r="A61" i="4"/>
  <c r="A62" i="4"/>
  <c r="A63" i="4"/>
  <c r="A78" i="4"/>
  <c r="E14" i="5"/>
  <c r="B49" i="11"/>
  <c r="B50" i="11"/>
  <c r="B51" i="11"/>
  <c r="B48" i="11"/>
  <c r="B44" i="11"/>
  <c r="B45" i="11"/>
  <c r="B46" i="11"/>
  <c r="B47" i="11"/>
  <c r="B43" i="11"/>
  <c r="B39" i="11"/>
  <c r="B40" i="11"/>
  <c r="B41" i="11"/>
  <c r="B42" i="11"/>
  <c r="B38" i="11"/>
  <c r="B34" i="11"/>
  <c r="B35" i="11"/>
  <c r="B36" i="11"/>
  <c r="B37" i="11"/>
  <c r="B33" i="11"/>
  <c r="B29" i="11"/>
  <c r="B30" i="11"/>
  <c r="B31" i="11"/>
  <c r="B32" i="11"/>
  <c r="B28" i="11"/>
  <c r="B25" i="11"/>
  <c r="B26" i="11"/>
  <c r="B27" i="11"/>
  <c r="B24" i="11"/>
  <c r="B22" i="11"/>
  <c r="B23" i="11"/>
  <c r="B21" i="11"/>
  <c r="B19" i="11"/>
  <c r="B20" i="11"/>
  <c r="B18" i="11"/>
  <c r="B17" i="11"/>
  <c r="B16" i="11"/>
  <c r="B15" i="11"/>
  <c r="B10" i="11"/>
  <c r="B11" i="11"/>
  <c r="B12" i="11"/>
  <c r="B13" i="11"/>
  <c r="B14" i="11"/>
  <c r="B9" i="11"/>
  <c r="B8" i="11"/>
  <c r="B4" i="11"/>
  <c r="B5" i="11"/>
  <c r="B6" i="11"/>
  <c r="B7" i="11"/>
  <c r="B3" i="11"/>
  <c r="K20" i="11"/>
  <c r="A15" i="4"/>
  <c r="A16" i="4"/>
  <c r="A17" i="4"/>
  <c r="A14" i="4"/>
  <c r="J10" i="5"/>
  <c r="K4" i="11"/>
  <c r="K5" i="11"/>
  <c r="K6" i="11"/>
  <c r="K7" i="11"/>
  <c r="K8" i="11"/>
  <c r="K9" i="11"/>
  <c r="K10" i="11"/>
  <c r="K11" i="11"/>
  <c r="K12" i="11"/>
  <c r="K13" i="11"/>
  <c r="K14" i="11"/>
  <c r="K15" i="11"/>
  <c r="K16" i="11"/>
  <c r="K17" i="11"/>
  <c r="K18" i="11"/>
  <c r="K19"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3" i="11"/>
  <c r="K52" i="11"/>
  <c r="L9" i="6"/>
  <c r="L10" i="6"/>
  <c r="L11" i="6"/>
  <c r="L12" i="6"/>
  <c r="L14" i="6"/>
  <c r="L15" i="6"/>
  <c r="L16" i="6"/>
  <c r="L17" i="6"/>
  <c r="L20" i="6"/>
  <c r="L21" i="6"/>
  <c r="D37" i="5"/>
  <c r="E76" i="11"/>
  <c r="I5" i="5"/>
</calcChain>
</file>

<file path=xl/sharedStrings.xml><?xml version="1.0" encoding="utf-8"?>
<sst xmlns="http://schemas.openxmlformats.org/spreadsheetml/2006/main" count="637" uniqueCount="321">
  <si>
    <t>Alumni</t>
  </si>
  <si>
    <t>Donors</t>
  </si>
  <si>
    <t xml:space="preserve">General Public </t>
  </si>
  <si>
    <t>Students</t>
  </si>
  <si>
    <t>Volunteers</t>
  </si>
  <si>
    <t>Financial Information &amp; Records</t>
  </si>
  <si>
    <t>elsewhere within UBC</t>
  </si>
  <si>
    <t>outside of Canada</t>
  </si>
  <si>
    <t>UBC IT 
Data Centre</t>
  </si>
  <si>
    <t>inside Canada</t>
  </si>
  <si>
    <t>Technical support &amp; troubleshooting teams are located</t>
  </si>
  <si>
    <t>Data will be accessed viewed, and/or updated  from</t>
  </si>
  <si>
    <r>
      <t xml:space="preserve">DATA SOURCING
</t>
    </r>
    <r>
      <rPr>
        <sz val="10"/>
        <color rgb="FF000099"/>
        <rFont val="Calibri"/>
        <family val="2"/>
        <scheme val="minor"/>
      </rPr>
      <t>Data used for this project is or was:</t>
    </r>
  </si>
  <si>
    <t>Yes</t>
  </si>
  <si>
    <t>No</t>
  </si>
  <si>
    <t>PROJECT OVERVIEW</t>
  </si>
  <si>
    <t>Brief Description of Project</t>
  </si>
  <si>
    <t>Project Title</t>
  </si>
  <si>
    <t>Sponsoring Department</t>
  </si>
  <si>
    <r>
      <t xml:space="preserve">DATA SHARING
</t>
    </r>
    <r>
      <rPr>
        <sz val="10"/>
        <color rgb="FF000099"/>
        <rFont val="Calibri"/>
        <family val="2"/>
        <scheme val="minor"/>
      </rPr>
      <t>Data collected, used, or generated by this project is / will be</t>
    </r>
  </si>
  <si>
    <t>1 - 10</t>
  </si>
  <si>
    <t>11 - 100</t>
  </si>
  <si>
    <t>101 - 1000</t>
  </si>
  <si>
    <t>1001 - 10,000</t>
  </si>
  <si>
    <t>10,000 - 100,000</t>
  </si>
  <si>
    <t>100,001 - 1,000,000</t>
  </si>
  <si>
    <t>Viewable by other 3rd parties including vendors</t>
  </si>
  <si>
    <t>Faculty
&amp; Staff</t>
  </si>
  <si>
    <t>1,000,000 +</t>
  </si>
  <si>
    <t>Other
3rd Parties</t>
  </si>
  <si>
    <t>Made available to another UBC academic research project</t>
  </si>
  <si>
    <t>Data, including back-ups, is stored or hosted at</t>
  </si>
  <si>
    <t>Employment Details &amp; History</t>
  </si>
  <si>
    <t>Family / Relationships, Personal History, Personal Contact, etc.</t>
  </si>
  <si>
    <t>Demographics Details &amp; History</t>
  </si>
  <si>
    <t>Obtained from another UBC department or project</t>
  </si>
  <si>
    <t># of individual records to be collected</t>
  </si>
  <si>
    <t># of individual users of application</t>
  </si>
  <si>
    <t># of users with administrative / privileged access to the data</t>
  </si>
  <si>
    <t>Is data from different sources linked or merged by this project</t>
  </si>
  <si>
    <t>INSTRUCTIONS</t>
  </si>
  <si>
    <t>x</t>
  </si>
  <si>
    <t>AUDIENCE SIZES
select the most appropriate answer for a given line item</t>
  </si>
  <si>
    <t>#</t>
  </si>
  <si>
    <t>PRINCIPLE and DESCRIPTION</t>
  </si>
  <si>
    <t>2)</t>
  </si>
  <si>
    <t>3)</t>
  </si>
  <si>
    <t>1)</t>
  </si>
  <si>
    <t>4)</t>
  </si>
  <si>
    <t>END OF RCT</t>
  </si>
  <si>
    <t>Project Owner Dept..</t>
  </si>
  <si>
    <t>Project Owner Name</t>
  </si>
  <si>
    <t>Project Manager Name</t>
  </si>
  <si>
    <t>Project Manager Dept.</t>
  </si>
  <si>
    <r>
      <t xml:space="preserve">NATURE OF INFORMATION COLLECTED / USED
</t>
    </r>
    <r>
      <rPr>
        <sz val="10"/>
        <color rgb="FF000099"/>
        <rFont val="Calibri"/>
        <family val="2"/>
        <scheme val="minor"/>
      </rPr>
      <t>please select all items which apply to your project</t>
    </r>
  </si>
  <si>
    <t>Academic / Education Details, Grades &amp; History</t>
  </si>
  <si>
    <r>
      <t xml:space="preserve">DATA SOVEREIGNTY
</t>
    </r>
    <r>
      <rPr>
        <sz val="10"/>
        <color rgb="FF000099"/>
        <rFont val="Calibri"/>
        <family val="2"/>
        <scheme val="minor"/>
      </rPr>
      <t>please select all responses which apply to a given line item</t>
    </r>
  </si>
  <si>
    <t>Day-to-day administration / operational support are located</t>
  </si>
  <si>
    <t># of 3rd party (non-UBC) users with access to the data application</t>
  </si>
  <si>
    <t>Made available to another UBC department or faculty</t>
  </si>
  <si>
    <t>Made available to an external private or public entities</t>
  </si>
  <si>
    <t>Business Contact Information</t>
  </si>
  <si>
    <t>Project "go Live" Date</t>
  </si>
  <si>
    <t>Place an "x" (lower case only) in corresponding columns to select answers to questions / statements.
For items with YES / NO selection options, you must select one of the answers for each line item - leaving the item blank does NOT default the answer to either selection.</t>
  </si>
  <si>
    <t>Collected directly from individual by this project</t>
  </si>
  <si>
    <t>Obtained from an external private or public organization</t>
  </si>
  <si>
    <t>PRIVACY IMPACT ASSESSMENT — PROJECT RISK CLASSIFICATION TOOL</t>
  </si>
  <si>
    <t>EduCloud</t>
  </si>
  <si>
    <t>High-risk PI</t>
  </si>
  <si>
    <t>• Government Identification (SIN, Driver's License, Passport)</t>
  </si>
  <si>
    <t>• Birth date</t>
  </si>
  <si>
    <t>• Biometrics data (fingerprints, images, recordings)</t>
  </si>
  <si>
    <t>• Bank account information (including credit &amp; debit card data, loans etc.)</t>
  </si>
  <si>
    <t>• Personal Health Information</t>
  </si>
  <si>
    <t>• Other (provide explanation in email)</t>
  </si>
  <si>
    <t>Impact</t>
  </si>
  <si>
    <t>Probability</t>
  </si>
  <si>
    <t>Response</t>
  </si>
  <si>
    <t>1 - 1000</t>
  </si>
  <si>
    <t>1,001 - 10,000</t>
  </si>
  <si>
    <t>10,001 - 100,000</t>
  </si>
  <si>
    <t>1,000,000+</t>
  </si>
  <si>
    <t>10,001+</t>
  </si>
  <si>
    <t>50+</t>
  </si>
  <si>
    <t>11 - 50</t>
  </si>
  <si>
    <t>101 - 1,000</t>
  </si>
  <si>
    <t>PIA Priority Rating Table</t>
  </si>
  <si>
    <t>Colour Coding Key</t>
  </si>
  <si>
    <t>Classification for this Project</t>
  </si>
  <si>
    <t>LOW</t>
  </si>
  <si>
    <t>MEDIUM</t>
  </si>
  <si>
    <t>HIGH</t>
  </si>
  <si>
    <t>VERY HIGH</t>
  </si>
  <si>
    <t>Privacy Impact Assessment (PIA) Project Risk Classification Tool</t>
  </si>
  <si>
    <t>Project Name:</t>
  </si>
  <si>
    <t>Atlas (upgrade to my.eos.ubc.ca)</t>
  </si>
  <si>
    <t>Project Lead:</t>
  </si>
  <si>
    <t>Tom Yerex</t>
  </si>
  <si>
    <t>Information Owner:</t>
  </si>
  <si>
    <t>Expected Go-live Date:</t>
  </si>
  <si>
    <t xml:space="preserve"> </t>
  </si>
  <si>
    <t>IMPACT</t>
  </si>
  <si>
    <t>Score</t>
  </si>
  <si>
    <t>How many individual records will be stored, accessed or used?</t>
  </si>
  <si>
    <t>1-1000</t>
  </si>
  <si>
    <t>What is the most sensitive type of Personal Information in these records?</t>
  </si>
  <si>
    <t>Student Information</t>
  </si>
  <si>
    <t>Is any of the information owned by another organization?</t>
  </si>
  <si>
    <t>PROBABILITY</t>
  </si>
  <si>
    <t xml:space="preserve">Where will the information be stored? </t>
  </si>
  <si>
    <t>On-campus (UBC IT data centre)</t>
  </si>
  <si>
    <t xml:space="preserve">How many users will have access to the information? </t>
  </si>
  <si>
    <t>101-1,000</t>
  </si>
  <si>
    <t>Will a third party (e.g. vendor or service provider) have access to the information?</t>
  </si>
  <si>
    <t>NOTES:</t>
  </si>
  <si>
    <t>1.</t>
  </si>
  <si>
    <t>This tool is designed to assess the level of overall privacy and security risk associated with your project. It considers the volume and sensitivity of the information and how it is used. The overall risk is calculated as follows: RISK = IMPACT x PROBABILITY</t>
  </si>
  <si>
    <t>2.</t>
  </si>
  <si>
    <r>
      <t xml:space="preserve">For instructions on how to use this tool, see: </t>
    </r>
    <r>
      <rPr>
        <u/>
        <sz val="11"/>
        <rFont val="Calibri"/>
        <family val="2"/>
        <scheme val="minor"/>
      </rPr>
      <t>http://universitycounsel.ubc.ca/access-and-privacy/pia/</t>
    </r>
  </si>
  <si>
    <t>CLASSIFICATION</t>
  </si>
  <si>
    <t>1- NUMBER OF RECORDS</t>
  </si>
  <si>
    <t>3/6 - YES/NO</t>
  </si>
  <si>
    <t>Risk_No.</t>
  </si>
  <si>
    <t>Risk_Rank</t>
  </si>
  <si>
    <t>Records</t>
  </si>
  <si>
    <t>Rec_Rank</t>
  </si>
  <si>
    <t>Yes/No</t>
  </si>
  <si>
    <t>Pos_Rank</t>
  </si>
  <si>
    <t>1,001-10,000</t>
  </si>
  <si>
    <t>10,001-100,000</t>
  </si>
  <si>
    <t>100,001-1,000,000</t>
  </si>
  <si>
    <t>5- NUMBER OF USERS</t>
  </si>
  <si>
    <t>Users</t>
  </si>
  <si>
    <t>Use_Rank</t>
  </si>
  <si>
    <t>2- INFORMATION TYPE</t>
  </si>
  <si>
    <t>1-10</t>
  </si>
  <si>
    <t>PI_Risk</t>
  </si>
  <si>
    <t>PI_Type</t>
  </si>
  <si>
    <t>11-100</t>
  </si>
  <si>
    <t>N/A - No Personal Information</t>
  </si>
  <si>
    <t>Donor, Alumni &amp; Other Third Party Information</t>
  </si>
  <si>
    <t>Credit Card Information</t>
  </si>
  <si>
    <t>Employee Information</t>
  </si>
  <si>
    <t>Health Information</t>
  </si>
  <si>
    <t>4- LOCATION OF INFORMATION</t>
  </si>
  <si>
    <t>Location</t>
  </si>
  <si>
    <t>Loc_Rank</t>
  </si>
  <si>
    <t>On-campus (other)</t>
  </si>
  <si>
    <t>Off-campus (inside Canada)</t>
  </si>
  <si>
    <t>Off-campus (outside Canada)</t>
  </si>
  <si>
    <t>- These are the data lookup tables for the University of British Columbia PIA Project Risk Classification Tool, v.1.1</t>
  </si>
  <si>
    <t>- Do not change data on this page without written authorization from UBC Information Security Management</t>
  </si>
  <si>
    <t>SHADOW RCT — used to calculate RISK RANK and RISK LEVEL</t>
  </si>
  <si>
    <t>Unit</t>
  </si>
  <si>
    <t>Changes to RCT</t>
  </si>
  <si>
    <t>Change Description</t>
  </si>
  <si>
    <t xml:space="preserve">We give greater weight to data sovereignty because in the earlier version, items that should have gone to high or ver y high because of data sovereignity were showing up as medium or low; This tool provides more accurate risk ratings </t>
  </si>
  <si>
    <t>The questions we are asking provide for more accurate risk classifications right from the start - we won't have to spend time and effort in obtaining clarifications (or going back and firth with the client to obtain the information)</t>
  </si>
  <si>
    <t>Guidance to users: Users often weren't sure what was PI or what classification it fell under. The new tool helps them better understand these and what we're looking for. It also triggers them to think a little more in depth about PI.</t>
  </si>
  <si>
    <t>Update the risk ratings table and the calculations to reflect what is indicative by taking into account the nature of data collected or used and linkage. These calculations will be in a shadow sheet that is not visible to the end user.</t>
  </si>
  <si>
    <t>Calculations: We still determine impacts and probabilities but there is an improved process for doing so; Information is appropriately weighted to reduce skewing data.</t>
  </si>
  <si>
    <t>This design also makes it readily adaptable to a new GRC (Service Now or anything else)</t>
  </si>
  <si>
    <r>
      <rPr>
        <b/>
        <u/>
        <sz val="11"/>
        <rFont val="Calibri"/>
        <family val="2"/>
        <scheme val="minor"/>
      </rPr>
      <t>Accuracy/Data Quality</t>
    </r>
    <r>
      <rPr>
        <b/>
        <sz val="11"/>
        <rFont val="Calibri"/>
        <family val="2"/>
        <scheme val="minor"/>
      </rPr>
      <t xml:space="preserve">
</t>
    </r>
    <r>
      <rPr>
        <sz val="11"/>
        <rFont val="Calibri"/>
        <family val="2"/>
        <scheme val="minor"/>
      </rPr>
      <t xml:space="preserve">• Allows re-submission as increased project detail emerges
• Users must actively select a response, including YES/NO answers to all scoped questions 
• When reasonable allow for an "unknown/unsure" response which will prompt further discussion with use
• Clearly articulates the user accountability for accurate submission </t>
    </r>
  </si>
  <si>
    <r>
      <rPr>
        <b/>
        <u/>
        <sz val="11"/>
        <rFont val="Calibri"/>
        <family val="2"/>
        <scheme val="minor"/>
      </rPr>
      <t>Classification/Linkage/Reporting Information</t>
    </r>
    <r>
      <rPr>
        <b/>
        <sz val="11"/>
        <rFont val="Calibri"/>
        <family val="2"/>
        <scheme val="minor"/>
      </rPr>
      <t xml:space="preserve">
</t>
    </r>
    <r>
      <rPr>
        <sz val="11"/>
        <rFont val="Calibri"/>
        <family val="2"/>
        <scheme val="minor"/>
      </rPr>
      <t>•  The PRCT will collect the information required to classify &amp; report in multiple dimensions, including at a minimum: 
     -project type (new implementation,  CWL integration, expanded use of existing application, change to existing system) 
     -submitting department, 
     -related PIAs/projects, 
     -desired deadlines, and 
     -project identification/background information.
•  Where possible, the PRCT will depend on existing UBC information (CWL for identity, Service-Now application and Service catalogs, Service-Now for existing PIA's)</t>
    </r>
  </si>
  <si>
    <t>The Privacy and Information Security-Risk Classification Tool (PrIS-RCT), is a short questionnaire, intended to classify the inherent privacy and information security risk associated with systems and system implementations (projects). 
The PRCT should be used early in all projects, and revised as more information becomes available.
The tool is intended to classify inherent risk, and as such will not focus on controls, but will focus on inherent risk factors relating to the nature, volumes, access, use and disclosure of information as well as other factors that should be know early in any initiative.</t>
  </si>
  <si>
    <t>Project Overview</t>
  </si>
  <si>
    <t>Donor &amp; Alumni</t>
  </si>
  <si>
    <t>Faculty, Staff &amp; Volunteers</t>
  </si>
  <si>
    <t>Other third parties</t>
  </si>
  <si>
    <t>PrIS-RCT v0.1
QUESTION &amp; STRUCTURE PRINCIPLES</t>
  </si>
  <si>
    <t>Unknown</t>
  </si>
  <si>
    <t>Faculty or departmental data center</t>
  </si>
  <si>
    <t>Percentage Complete</t>
  </si>
  <si>
    <t>Very High</t>
  </si>
  <si>
    <t>Personal information access points</t>
  </si>
  <si>
    <t>Constituent</t>
  </si>
  <si>
    <t>Project title</t>
  </si>
  <si>
    <t>Executive unit</t>
  </si>
  <si>
    <t>Sub-unit</t>
  </si>
  <si>
    <t>PI storage location</t>
  </si>
  <si>
    <t>Information Profile</t>
  </si>
  <si>
    <t>PI Elements</t>
  </si>
  <si>
    <t xml:space="preserve">Post implementation privacy section </t>
  </si>
  <si>
    <t>Provost</t>
  </si>
  <si>
    <t>VP Human Resources</t>
  </si>
  <si>
    <t>VP Students</t>
  </si>
  <si>
    <t>UBC Okanagan</t>
  </si>
  <si>
    <t>VP Development, Alumni &amp; Engagement</t>
  </si>
  <si>
    <t>VP Research &amp; Innovation</t>
  </si>
  <si>
    <t>President's Office</t>
  </si>
  <si>
    <t>VP Finance &amp; Operations</t>
  </si>
  <si>
    <t>Directly from individuals</t>
  </si>
  <si>
    <t>Situational PI?</t>
  </si>
  <si>
    <t>Section</t>
  </si>
  <si>
    <t>Weighted Response</t>
  </si>
  <si>
    <t>High</t>
  </si>
  <si>
    <t>Low</t>
  </si>
  <si>
    <t>Medium</t>
  </si>
  <si>
    <t>Percentage</t>
  </si>
  <si>
    <t>Total</t>
  </si>
  <si>
    <t>Total population</t>
  </si>
  <si>
    <t>From an external organization</t>
  </si>
  <si>
    <t>PI Sharing &amp; Use</t>
  </si>
  <si>
    <t>PI Sourcing</t>
  </si>
  <si>
    <t>Specify if PI will be obtained</t>
  </si>
  <si>
    <t>PI collected, used, or generated by this project is / will be</t>
  </si>
  <si>
    <t>PI will be accessed/updated/viewed from</t>
  </si>
  <si>
    <t>Access, Storage &amp; Users</t>
  </si>
  <si>
    <t>PI Description</t>
  </si>
  <si>
    <t>PIA Risk Level</t>
  </si>
  <si>
    <t>0</t>
  </si>
  <si>
    <t>RCT submission date</t>
  </si>
  <si>
    <t>Current</t>
  </si>
  <si>
    <r>
      <t xml:space="preserve">Project description
</t>
    </r>
    <r>
      <rPr>
        <sz val="10"/>
        <rFont val="Calibri"/>
        <family val="2"/>
        <scheme val="minor"/>
      </rPr>
      <t>(Send project concept documents if available)</t>
    </r>
  </si>
  <si>
    <t>Does this system or project handle Personal Information (PI)?</t>
  </si>
  <si>
    <t>Reason for submission</t>
  </si>
  <si>
    <t>UBC IT data center</t>
  </si>
  <si>
    <t>Date</t>
  </si>
  <si>
    <t>Desired due date</t>
  </si>
  <si>
    <t>Procurement due date</t>
  </si>
  <si>
    <t>VH/H</t>
  </si>
  <si>
    <t>M/L</t>
  </si>
  <si>
    <t>New system (Considering acquiring)</t>
  </si>
  <si>
    <t>System change or expanded use of an existing system</t>
  </si>
  <si>
    <t>New system (Ready to go-live)</t>
  </si>
  <si>
    <t>Risk Level</t>
  </si>
  <si>
    <t>Match</t>
  </si>
  <si>
    <t>Not Applicable</t>
  </si>
  <si>
    <t>Response completed</t>
  </si>
  <si>
    <t>Information Agreement</t>
  </si>
  <si>
    <t>Access Storage &amp; Users</t>
  </si>
  <si>
    <t>Formula</t>
  </si>
  <si>
    <t>Answer</t>
  </si>
  <si>
    <r>
      <t xml:space="preserve">High-Risk PI - </t>
    </r>
    <r>
      <rPr>
        <sz val="9"/>
        <rFont val="Calibri"/>
        <family val="2"/>
        <scheme val="minor"/>
      </rPr>
      <t>Includes government IDs, birth date, biometrics data, bank account information, personal health information (see full definition to the right)</t>
    </r>
  </si>
  <si>
    <t>1 - M</t>
  </si>
  <si>
    <t>2 - H</t>
  </si>
  <si>
    <t>3 - VH</t>
  </si>
  <si>
    <t>Data Residency Outside Canada or Unknown</t>
  </si>
  <si>
    <t>Risk</t>
  </si>
  <si>
    <t>Worst case response</t>
  </si>
  <si>
    <t>Minimum Assigned Risk Level</t>
  </si>
  <si>
    <t>Total Risk Score</t>
  </si>
  <si>
    <t>Assigned Risk Level</t>
  </si>
  <si>
    <t>Modulated Risk Score</t>
  </si>
  <si>
    <t>PIA Risk Threshold</t>
  </si>
  <si>
    <t>Best Case Worst Case</t>
  </si>
  <si>
    <t>Parameters</t>
  </si>
  <si>
    <t>Risk Score</t>
  </si>
  <si>
    <t>Best case response</t>
  </si>
  <si>
    <t>Form Completion and Override</t>
  </si>
  <si>
    <t>Minimum Assigned Risk Score (MARS)</t>
  </si>
  <si>
    <t>MARS</t>
  </si>
  <si>
    <t>Modulated Risk Score + MARS</t>
  </si>
  <si>
    <t>Next Steps</t>
  </si>
  <si>
    <t>Executive Unit</t>
  </si>
  <si>
    <t>Reason for Submission</t>
  </si>
  <si>
    <t>Number of records</t>
  </si>
  <si>
    <t>Storage Location</t>
  </si>
  <si>
    <t>Minimum Risk Level</t>
  </si>
  <si>
    <t>Response sum</t>
  </si>
  <si>
    <r>
      <rPr>
        <b/>
        <u/>
        <sz val="11"/>
        <rFont val="Calibri"/>
        <family val="2"/>
        <scheme val="minor"/>
      </rPr>
      <t>Weighted Inherent Risk Rating</t>
    </r>
    <r>
      <rPr>
        <sz val="11"/>
        <rFont val="Calibri"/>
        <family val="2"/>
        <scheme val="minor"/>
      </rPr>
      <t xml:space="preserve">
•  scoring must take into account
    • nature and volume of data collected/linked (value, profile, sensitivity, source) 
    • nature of use
    • data linkage
    • data sovereignty/residency
•  Scoring mechanism will be cumulative (adding identified risk factors), rather than multiples of impact &amp; likelihood to minimize scoring complexity.
•  Scoring will differentiate between total system records, and total PI records in calculating PI risk.
•  Scoring will risk rank non-PI records, e.g. sensitive records lacking PI.
•  Risk scores for each question response will be on a 4 point scale (low, medium, high, very high)
•  Differentiates between different dimension of risk i.e. Compliance Risk &amp; Information Security Risk. 
</t>
    </r>
  </si>
  <si>
    <r>
      <t xml:space="preserve">Simplicity and Ease of Use
</t>
    </r>
    <r>
      <rPr>
        <sz val="11"/>
        <rFont val="Calibri"/>
        <family val="2"/>
        <scheme val="minor"/>
      </rPr>
      <t>• The PrIS-RCT should be simple to follow and use. It will be designed with the intent that minimal instruction is required, however will be included as necessary.
• The question are should ask the minimum necessary questions to gain a reasonable measure of Privacy and Information Security risk. 
• Use efficient questions (e.g. a matrix to identify the constituent &amp; nature of the date)
• Minimize judgement and focus on factual questions e.g. avoid asking what is "the most sensitive PI"
• Will only ask questions that can be answered with reasonable accuracy while the project is in a concept phase, even when used for in production systems.
• Provides clear definitions of key words/concepts used e.g. record, risk ratings, PI types.</t>
    </r>
  </si>
  <si>
    <t>Retroactive PIA for existing system</t>
  </si>
  <si>
    <t>Made available to another UBC unit</t>
  </si>
  <si>
    <t>Made available to external entities (including vendors)</t>
  </si>
  <si>
    <t>Describe the nature of PI and what it will be used for (e.g. student IDs and grades from online course for pass/fail decisions and year progression)</t>
  </si>
  <si>
    <t>Modulation adjusts risk score on a scale of 0 to 50.</t>
  </si>
  <si>
    <t>Production data is stored at a</t>
  </si>
  <si>
    <t>Backups, remote copies, etc. are stored at a</t>
  </si>
  <si>
    <t>primarily within Canada</t>
  </si>
  <si>
    <t>within and outside Canada</t>
  </si>
  <si>
    <t>primarily outside Canada</t>
  </si>
  <si>
    <t>service provider (within Canada)</t>
  </si>
  <si>
    <t>service provider (outside Canada)</t>
  </si>
  <si>
    <t>Project Sponsor</t>
  </si>
  <si>
    <t>Project Manager</t>
  </si>
  <si>
    <t>Planned Go-live date</t>
  </si>
  <si>
    <t>Access Location</t>
  </si>
  <si>
    <t>within Canada</t>
  </si>
  <si>
    <t>Support Location</t>
  </si>
  <si>
    <t>outside Canada</t>
  </si>
  <si>
    <t>Additional Information</t>
  </si>
  <si>
    <t>We have change the way PI category was handled and rated from the previous version. In the old tool, EMP information was considered the most sensitive -- in the current tool, we are looking at High-risk information as the most important regardless of category). This change also moves away from errors in classification - this restructuring focuses on the risk of the information itself and is laid out in the way end users' perceive/ look at information (or PI categories).</t>
  </si>
  <si>
    <t xml:space="preserve">A privacy notification and consent from individuals is required as per FIPPA. </t>
  </si>
  <si>
    <t xml:space="preserve">A data sharing agreement (or a clause within the contract) must exist and have been reviewed by UBC Legal Counsel. </t>
  </si>
  <si>
    <t>Since you have indicated that the data is made available to another unit or to external entities (including vendors), it is important to note that use of shared data must not result in "data linking".</t>
  </si>
  <si>
    <r>
      <t xml:space="preserve">You have indicated that data </t>
    </r>
    <r>
      <rPr>
        <sz val="11"/>
        <color rgb="FF0000CC"/>
        <rFont val="Calibri"/>
        <family val="2"/>
        <scheme val="minor"/>
      </rPr>
      <t>may be</t>
    </r>
    <r>
      <rPr>
        <sz val="11"/>
        <color theme="1"/>
        <rFont val="Calibri"/>
        <family val="2"/>
        <scheme val="minor"/>
      </rPr>
      <t xml:space="preserve"> accessed, stored or used by service providers. We may require additional information from service providers to perform a security assessment such as third party questionnaire, SOC reports</t>
    </r>
    <r>
      <rPr>
        <sz val="11"/>
        <color rgb="FF0000CC"/>
        <rFont val="Calibri"/>
        <family val="2"/>
        <scheme val="minor"/>
      </rPr>
      <t>,</t>
    </r>
    <r>
      <rPr>
        <sz val="11"/>
        <color theme="1"/>
        <rFont val="Calibri"/>
        <family val="2"/>
        <scheme val="minor"/>
      </rPr>
      <t xml:space="preserve"> etc. </t>
    </r>
  </si>
  <si>
    <r>
      <t>Next Steps
Please submit your RCT to pia.process@ubc.ca.  As your project’s risk classification is Very-High or High, your project will require the assistance of the PIA team, who will advise on next steps and more detailed risk assessments.
You should not acquire</t>
    </r>
    <r>
      <rPr>
        <sz val="11"/>
        <color rgb="FF0000CC"/>
        <rFont val="Calibri"/>
        <family val="2"/>
        <scheme val="minor"/>
      </rPr>
      <t xml:space="preserve"> or implement </t>
    </r>
    <r>
      <rPr>
        <sz val="11"/>
        <color theme="1"/>
        <rFont val="Calibri"/>
        <family val="2"/>
        <scheme val="minor"/>
      </rPr>
      <t>the system until the PIA team confirm the required privacy and information security risks have been suitably managed.  Some of the key considerations based on your responses include the following:</t>
    </r>
  </si>
  <si>
    <t xml:space="preserve">Next Steps
Please submit your RCT to pia.process@ubc.ca.  The PIA team will advise on next steps. 
Some of the key considerations based on your responses include the following:
</t>
  </si>
  <si>
    <t>Next Steps
Please submit your RCT to pia.process@ubc.ca.  As your system's risk classification is Very-High or High, please submit a detailed description of the nature of the change or expanded use along with the PIA RCT. 
The PIA team will advise on next steps.  Some of the key considerations based on your responses include the following:</t>
  </si>
  <si>
    <r>
      <t xml:space="preserve">Next Steps
Please submit your RCT to pia.process@ubc.ca. 
The PIA team will advise on next steps </t>
    </r>
    <r>
      <rPr>
        <sz val="11"/>
        <color rgb="FF0000CC"/>
        <rFont val="Calibri"/>
        <family val="2"/>
        <scheme val="minor"/>
      </rPr>
      <t>and whether or not a PIA review is</t>
    </r>
    <r>
      <rPr>
        <sz val="11"/>
        <color theme="1"/>
        <rFont val="Calibri"/>
        <family val="2"/>
        <scheme val="minor"/>
      </rPr>
      <t xml:space="preserve"> required.  If a PIA is required, the PIA team will attempt to assist </t>
    </r>
    <r>
      <rPr>
        <sz val="11"/>
        <color rgb="FF0000CC"/>
        <rFont val="Calibri"/>
        <family val="2"/>
        <scheme val="minor"/>
      </rPr>
      <t xml:space="preserve">you at the soonest possible opportunity -- however, please understand the PIA team's priority will be PIAs for </t>
    </r>
    <r>
      <rPr>
        <sz val="11"/>
        <color theme="1"/>
        <rFont val="Calibri"/>
        <family val="2"/>
        <scheme val="minor"/>
      </rPr>
      <t xml:space="preserve">new systems/projects.
You are required to comply with all applicable privacy law and security standards, which are contained in the Privacy Fact Sheets and the Information Security Standards. 
Examples of commonly identified privacy and security issues </t>
    </r>
    <r>
      <rPr>
        <sz val="11"/>
        <color rgb="FF0000CC"/>
        <rFont val="Calibri"/>
        <family val="2"/>
        <scheme val="minor"/>
      </rPr>
      <t xml:space="preserve">can be found in the </t>
    </r>
    <r>
      <rPr>
        <sz val="11"/>
        <color theme="1"/>
        <rFont val="Calibri"/>
        <family val="2"/>
        <scheme val="minor"/>
      </rPr>
      <t xml:space="preserve">document: Key Privacy and Security Risks &amp; What “Good” Looks Like.
</t>
    </r>
    <r>
      <rPr>
        <sz val="11"/>
        <color rgb="FF0000CC"/>
        <rFont val="Calibri"/>
        <family val="2"/>
        <scheme val="minor"/>
      </rPr>
      <t xml:space="preserve">If you require assistance in regards to a specific urgent privacy or security concern, please contact the PIA team bia the pia.process@ubc.ca e-mail. 
</t>
    </r>
    <r>
      <rPr>
        <sz val="11"/>
        <color theme="1"/>
        <rFont val="Calibri"/>
        <family val="2"/>
        <scheme val="minor"/>
      </rPr>
      <t xml:space="preserve">
Some of the key considerations based on your responses include the following:</t>
    </r>
  </si>
  <si>
    <r>
      <t xml:space="preserve">Next Steps
Please submit your RCT to pia.process@ubc.ca.  As your systems risk classification is Low or Medium, you do not need to wait for </t>
    </r>
    <r>
      <rPr>
        <sz val="11"/>
        <color rgb="FF0000CC"/>
        <rFont val="Calibri"/>
        <family val="2"/>
        <scheme val="minor"/>
      </rPr>
      <t xml:space="preserve">for the PIA team to complete its review before proceeding with your change to or expanded use of the system / application.  However, </t>
    </r>
    <r>
      <rPr>
        <sz val="11"/>
        <color theme="1"/>
        <rFont val="Calibri"/>
        <family val="2"/>
        <scheme val="minor"/>
      </rPr>
      <t xml:space="preserve">you are required to comply with all applicable privacy law and security standards, which are contained in the Privacy Fact Sheets and the Information Security Standards. 
Examples of commonly identified privacy and security issues </t>
    </r>
    <r>
      <rPr>
        <sz val="11"/>
        <color rgb="FF0000CC"/>
        <rFont val="Calibri"/>
        <family val="2"/>
        <scheme val="minor"/>
      </rPr>
      <t>can be found in the</t>
    </r>
    <r>
      <rPr>
        <sz val="11"/>
        <color theme="1"/>
        <rFont val="Calibri"/>
        <family val="2"/>
        <scheme val="minor"/>
      </rPr>
      <t xml:space="preserve"> document: Key Privacy and Security Risks &amp; What “Good” Looks Like.
Your change is not required to continue the formal PIA process. </t>
    </r>
  </si>
  <si>
    <r>
      <t xml:space="preserve">Next Steps
Please submit your RCT to pia.process@ubc.ca.  As your project’s risk classification is Low or Medium, </t>
    </r>
    <r>
      <rPr>
        <sz val="11"/>
        <color rgb="FF0000CC"/>
        <rFont val="Calibri"/>
        <family val="2"/>
        <scheme val="minor"/>
      </rPr>
      <t>you do not need to wait for the PIA team to complete its review before proceeding with "go live" for the system / application.  However,</t>
    </r>
    <r>
      <rPr>
        <sz val="11"/>
        <color theme="1"/>
        <rFont val="Calibri"/>
        <family val="2"/>
        <scheme val="minor"/>
      </rPr>
      <t xml:space="preserve"> you are required to comply with all applicable privacy law and security standards, which are contained in the Privacy Fact Sheets and the Information Security Standards. 
Examples of commonly identified privacy and security issues</t>
    </r>
    <r>
      <rPr>
        <sz val="11"/>
        <color rgb="FF0000CC"/>
        <rFont val="Calibri"/>
        <family val="2"/>
        <scheme val="minor"/>
      </rPr>
      <t xml:space="preserve"> can be found in the </t>
    </r>
    <r>
      <rPr>
        <sz val="11"/>
        <color theme="1"/>
        <rFont val="Calibri"/>
        <family val="2"/>
        <scheme val="minor"/>
      </rPr>
      <t xml:space="preserve">document: Key Privacy and Security Risks &amp; What “Good” Looks Like.
</t>
    </r>
    <r>
      <rPr>
        <sz val="11"/>
        <color rgb="FF0000CC"/>
        <rFont val="Calibri"/>
        <family val="2"/>
        <scheme val="minor"/>
      </rPr>
      <t xml:space="preserve">
The PIA team will advise if there are any privacy or security concerns which must be mitigated.</t>
    </r>
    <r>
      <rPr>
        <sz val="11"/>
        <color theme="1"/>
        <rFont val="Calibri"/>
        <family val="2"/>
        <scheme val="minor"/>
      </rPr>
      <t xml:space="preserve"> </t>
    </r>
  </si>
  <si>
    <r>
      <t>Next Steps
Please submit your RCT to pia.process@ubc.ca.  As your project’s risk classification is Low or Medium, you do not need to wait for</t>
    </r>
    <r>
      <rPr>
        <sz val="11"/>
        <color rgb="FFC00000"/>
        <rFont val="Calibri"/>
        <family val="2"/>
        <scheme val="minor"/>
      </rPr>
      <t xml:space="preserve"> </t>
    </r>
    <r>
      <rPr>
        <sz val="11"/>
        <color rgb="FF0000CC"/>
        <rFont val="Calibri"/>
        <family val="2"/>
        <scheme val="minor"/>
      </rPr>
      <t>the PIA team to complete its review before proceeding with acquisition of the system / application.  However,</t>
    </r>
    <r>
      <rPr>
        <sz val="11"/>
        <color theme="1"/>
        <rFont val="Calibri"/>
        <family val="2"/>
        <scheme val="minor"/>
      </rPr>
      <t xml:space="preserve"> you are required to comply with all applicable privacy law and security standards, which are contained in the Privacy Fact Sheets and the Information Security Standards. 
Examples of commonly identified privacy and security issues </t>
    </r>
    <r>
      <rPr>
        <sz val="11"/>
        <color rgb="FF0000CC"/>
        <rFont val="Calibri"/>
        <family val="2"/>
        <scheme val="minor"/>
      </rPr>
      <t xml:space="preserve">can be found in the </t>
    </r>
    <r>
      <rPr>
        <sz val="11"/>
        <color theme="1"/>
        <rFont val="Calibri"/>
        <family val="2"/>
        <scheme val="minor"/>
      </rPr>
      <t xml:space="preserve">document: Key Privacy and Security Risks &amp; What “Good” Looks Like.
</t>
    </r>
    <r>
      <rPr>
        <sz val="11"/>
        <color rgb="FF0000CC"/>
        <rFont val="Calibri"/>
        <family val="2"/>
        <scheme val="minor"/>
      </rPr>
      <t>Please note that y</t>
    </r>
    <r>
      <rPr>
        <sz val="11"/>
        <color theme="1"/>
        <rFont val="Calibri"/>
        <family val="2"/>
        <scheme val="minor"/>
      </rPr>
      <t>our PIA is not yet complete.  You must re-submit the PIA RCT prior to system go-live, confirming the risk level has not changed during the project, and await final review before the PIA is complete.</t>
    </r>
  </si>
  <si>
    <r>
      <t xml:space="preserve">Next Steps
Please submit your RCT to pia.process@ubc.ca.
</t>
    </r>
    <r>
      <rPr>
        <sz val="11"/>
        <color rgb="FF0000CC"/>
        <rFont val="Calibri"/>
        <family val="2"/>
        <scheme val="minor"/>
      </rPr>
      <t xml:space="preserve">The PIA team will advise on next steps and whether or not a PIA review is required.  If a PIA is required, the PIA team will attempt to assist you at the soonest possible opportunity -- however, please understand the PIA team's priority will be PIAs for new systems/projects.
</t>
    </r>
    <r>
      <rPr>
        <sz val="11"/>
        <color theme="1"/>
        <rFont val="Calibri"/>
        <family val="2"/>
        <scheme val="minor"/>
      </rPr>
      <t xml:space="preserve">
Examples of commonly identified privacy and security issues </t>
    </r>
    <r>
      <rPr>
        <sz val="11"/>
        <color rgb="FF0000CC"/>
        <rFont val="Calibri"/>
        <family val="2"/>
        <scheme val="minor"/>
      </rPr>
      <t>can be found in the</t>
    </r>
    <r>
      <rPr>
        <sz val="11"/>
        <color theme="1"/>
        <rFont val="Calibri"/>
        <family val="2"/>
        <scheme val="minor"/>
      </rPr>
      <t xml:space="preserve"> document: Key Privacy and Security Risks &amp; What “Good” Looks Like.
</t>
    </r>
    <r>
      <rPr>
        <sz val="11"/>
        <color rgb="FF0000CC"/>
        <rFont val="Calibri"/>
        <family val="2"/>
        <scheme val="minor"/>
      </rPr>
      <t xml:space="preserve">If you require assistance in regards to a specific urgent privacy or security concern, please contact the PIA team bia the pia.process@ubc.ca e-mail. 
</t>
    </r>
  </si>
  <si>
    <r>
      <t xml:space="preserve">Next Steps
</t>
    </r>
    <r>
      <rPr>
        <sz val="11"/>
        <color rgb="FF0000CC"/>
        <rFont val="Calibri"/>
        <family val="2"/>
        <scheme val="minor"/>
      </rPr>
      <t>A PIA is not required.</t>
    </r>
    <r>
      <rPr>
        <sz val="11"/>
        <color theme="1"/>
        <rFont val="Calibri"/>
        <family val="2"/>
        <scheme val="minor"/>
      </rPr>
      <t xml:space="preserve">   </t>
    </r>
    <r>
      <rPr>
        <sz val="11"/>
        <color rgb="FF0000CC"/>
        <rFont val="Calibri"/>
        <family val="2"/>
        <scheme val="minor"/>
      </rPr>
      <t xml:space="preserve">Please note that it </t>
    </r>
    <r>
      <rPr>
        <sz val="11"/>
        <color theme="1"/>
        <rFont val="Calibri"/>
        <family val="2"/>
        <scheme val="minor"/>
      </rPr>
      <t xml:space="preserve">remains the responsibility of the project and oeprations teams to attain and maintain compliance with UBC Policy 104 and UBC Information Security Standards. Further information on these topcs is available at the following sites:
•  </t>
    </r>
    <r>
      <rPr>
        <b/>
        <sz val="11"/>
        <color theme="1"/>
        <rFont val="Calibri"/>
        <family val="2"/>
        <scheme val="minor"/>
      </rPr>
      <t xml:space="preserve">Policy 104: </t>
    </r>
    <r>
      <rPr>
        <sz val="11"/>
        <color theme="1"/>
        <rFont val="Calibri"/>
        <family val="2"/>
        <scheme val="minor"/>
      </rPr>
      <t xml:space="preserve"> </t>
    </r>
    <r>
      <rPr>
        <sz val="11"/>
        <color rgb="FF0070C0"/>
        <rFont val="Calibri"/>
        <family val="2"/>
        <scheme val="minor"/>
      </rPr>
      <t>https://universitycounsel.ubc.ca/files/2013/06/policy104.pdf</t>
    </r>
    <r>
      <rPr>
        <sz val="11"/>
        <color theme="1"/>
        <rFont val="Calibri"/>
        <family val="2"/>
        <scheme val="minor"/>
      </rPr>
      <t xml:space="preserve">
• </t>
    </r>
    <r>
      <rPr>
        <b/>
        <sz val="11"/>
        <color theme="1"/>
        <rFont val="Calibri"/>
        <family val="2"/>
        <scheme val="minor"/>
      </rPr>
      <t xml:space="preserve"> UBC Information Security Standards: </t>
    </r>
    <r>
      <rPr>
        <sz val="11"/>
        <color theme="1"/>
        <rFont val="Calibri"/>
        <family val="2"/>
        <scheme val="minor"/>
      </rPr>
      <t xml:space="preserve"> </t>
    </r>
    <r>
      <rPr>
        <sz val="11"/>
        <color rgb="FF0070C0"/>
        <rFont val="Calibri"/>
        <family val="2"/>
        <scheme val="minor"/>
      </rPr>
      <t xml:space="preserve">https://cio.ubc.ca/securitystandards
</t>
    </r>
    <r>
      <rPr>
        <sz val="11"/>
        <rFont val="Calibri"/>
        <family val="2"/>
        <scheme val="minor"/>
      </rPr>
      <t>•</t>
    </r>
    <r>
      <rPr>
        <sz val="11"/>
        <color rgb="FF0070C0"/>
        <rFont val="Calibri"/>
        <family val="2"/>
        <scheme val="minor"/>
      </rPr>
      <t xml:space="preserve">  </t>
    </r>
    <r>
      <rPr>
        <b/>
        <sz val="11"/>
        <rFont val="Calibri"/>
        <family val="2"/>
        <scheme val="minor"/>
      </rPr>
      <t xml:space="preserve">Key Security and Privacy Risks &amp; What "Good" Looks Like: </t>
    </r>
    <r>
      <rPr>
        <sz val="11"/>
        <color rgb="FF0070C0"/>
        <rFont val="Calibri"/>
        <family val="2"/>
        <scheme val="minor"/>
      </rPr>
      <t xml:space="preserve"> https://universitycounsel.ubc.ca/files/2015/01/Security-and-Privacy-Risks.pdf
</t>
    </r>
    <r>
      <rPr>
        <sz val="11"/>
        <rFont val="Calibri"/>
        <family val="2"/>
        <scheme val="minor"/>
      </rPr>
      <t>If you have not already done so, you are strongly encouraged to review the online Privacy and Information Security - Fundamentals Training modules and complete the associated quizzes.  The FUNDAMENTALS TRAINING presentation is available at</t>
    </r>
    <r>
      <rPr>
        <sz val="11"/>
        <color rgb="FF0070C0"/>
        <rFont val="Calibri"/>
        <family val="2"/>
        <scheme val="minor"/>
      </rPr>
      <t xml:space="preserve"> https://privacymatters.ubc.ca/fundamentals-training</t>
    </r>
    <r>
      <rPr>
        <sz val="11"/>
        <color theme="1"/>
        <rFont val="Calibri"/>
        <family val="2"/>
        <scheme val="minor"/>
      </rPr>
      <t xml:space="preserve">
</t>
    </r>
  </si>
  <si>
    <r>
      <t xml:space="preserve">You have indicated PI may reside outside Canada, or you are unsure of where it resides. There are </t>
    </r>
    <r>
      <rPr>
        <sz val="11"/>
        <color rgb="FF0000CC"/>
        <rFont val="Calibri"/>
        <family val="2"/>
        <scheme val="minor"/>
      </rPr>
      <t xml:space="preserve">narrow, </t>
    </r>
    <r>
      <rPr>
        <sz val="11"/>
        <color theme="1"/>
        <rFont val="Calibri"/>
        <family val="2"/>
        <scheme val="minor"/>
      </rPr>
      <t xml:space="preserve">limited situations in which </t>
    </r>
    <r>
      <rPr>
        <sz val="11"/>
        <color rgb="FF0000CC"/>
        <rFont val="Calibri"/>
        <family val="2"/>
        <scheme val="minor"/>
      </rPr>
      <t>it is</t>
    </r>
    <r>
      <rPr>
        <sz val="11"/>
        <color theme="1"/>
        <rFont val="Calibri"/>
        <family val="2"/>
        <scheme val="minor"/>
      </rPr>
      <t xml:space="preserve"> acceptable </t>
    </r>
    <r>
      <rPr>
        <sz val="11"/>
        <color rgb="FF0000CC"/>
        <rFont val="Calibri"/>
        <family val="2"/>
        <scheme val="minor"/>
      </rPr>
      <t>for PI to reside outside of Canada.</t>
    </r>
  </si>
  <si>
    <r>
      <t>PI is any recorded information about an identifiable individual, other than business contact information (e.g. employee names). It is unusual for a system or project to not handle (collect, access, use</t>
    </r>
    <r>
      <rPr>
        <sz val="11"/>
        <color rgb="FF0000CC"/>
        <rFont val="Calibri"/>
        <family val="2"/>
        <scheme val="minor"/>
      </rPr>
      <t>, store,</t>
    </r>
    <r>
      <rPr>
        <sz val="11"/>
        <color theme="1"/>
        <rFont val="Calibri"/>
        <family val="2"/>
        <scheme val="minor"/>
      </rPr>
      <t xml:space="preserve"> or disclose) any PI. If you are unsure about whether </t>
    </r>
    <r>
      <rPr>
        <sz val="11"/>
        <color rgb="FF0000CC"/>
        <rFont val="Calibri"/>
        <family val="2"/>
        <scheme val="minor"/>
      </rPr>
      <t>or not</t>
    </r>
    <r>
      <rPr>
        <sz val="11"/>
        <color theme="1"/>
        <rFont val="Calibri"/>
        <family val="2"/>
        <scheme val="minor"/>
      </rPr>
      <t xml:space="preserve"> your system or project contains PI, watch the video at https://privacymatters.ubc.ca/personal-information.</t>
    </r>
  </si>
  <si>
    <r>
      <t xml:space="preserve">If </t>
    </r>
    <r>
      <rPr>
        <sz val="11"/>
        <color rgb="FF0000CC"/>
        <rFont val="Calibri"/>
        <family val="2"/>
        <scheme val="minor"/>
      </rPr>
      <t>YES</t>
    </r>
    <r>
      <rPr>
        <sz val="11"/>
        <color theme="1"/>
        <rFont val="Calibri"/>
        <family val="2"/>
        <scheme val="minor"/>
      </rPr>
      <t xml:space="preserve"> is selected, it is not necessary to submit a PIA even though the project has PI.</t>
    </r>
  </si>
  <si>
    <r>
      <t xml:space="preserve">If </t>
    </r>
    <r>
      <rPr>
        <sz val="11"/>
        <color rgb="FF0000CC"/>
        <rFont val="Calibri"/>
        <family val="2"/>
        <scheme val="minor"/>
      </rPr>
      <t>NO</t>
    </r>
    <r>
      <rPr>
        <sz val="11"/>
        <color theme="1"/>
        <rFont val="Calibri"/>
        <family val="2"/>
        <scheme val="minor"/>
      </rPr>
      <t xml:space="preserve"> is selected, it is not necessary to submit a PIA.</t>
    </r>
  </si>
  <si>
    <t>Is this PIA for an academic research project (requiring research ethics board approval)?</t>
  </si>
  <si>
    <t xml:space="preserve">Academic research projects do not require a PIA, unless the research uses PI from UBC data repositories. </t>
  </si>
  <si>
    <r>
      <t>All Other PI -</t>
    </r>
    <r>
      <rPr>
        <sz val="9"/>
        <rFont val="Calibri"/>
        <family val="2"/>
        <scheme val="minor"/>
      </rPr>
      <t xml:space="preserve"> PI which does not meet the definition of "High-Risk"</t>
    </r>
  </si>
  <si>
    <t>Number of identifiable individuals</t>
  </si>
  <si>
    <t>From another UBC data repository</t>
  </si>
  <si>
    <t>Made available to students or the public</t>
  </si>
  <si>
    <t>Total Users</t>
  </si>
  <si>
    <t>Users with access to other Users' PI</t>
  </si>
  <si>
    <t>Administrator or privileged users</t>
  </si>
  <si>
    <r>
      <rPr>
        <b/>
        <i/>
        <sz val="10"/>
        <rFont val="Calibri"/>
        <family val="2"/>
        <scheme val="minor"/>
      </rPr>
      <t>Important Note:</t>
    </r>
    <r>
      <rPr>
        <i/>
        <sz val="10"/>
        <rFont val="Calibri"/>
        <family val="2"/>
        <scheme val="minor"/>
      </rPr>
      <t xml:space="preserve"> The information provided in the RCT is relied upon by the PIA team to maintain UBC's compliance with provincial law (FIPPA). By selecting "Yes" in the box to the right, you confirm your understanding that the information you provide is accurate to the best of your knowledge, and you will seek clarity where required.</t>
    </r>
  </si>
  <si>
    <t>No PI override</t>
  </si>
  <si>
    <t>Total Users / Users with access to other Users' PI</t>
  </si>
  <si>
    <t>unknown</t>
  </si>
  <si>
    <t>Administrator / Privileged Users</t>
  </si>
  <si>
    <r>
      <rPr>
        <b/>
        <sz val="8"/>
        <color rgb="FF000000"/>
        <rFont val="Calibri"/>
        <family val="2"/>
        <scheme val="minor"/>
      </rPr>
      <t>PIA Risk Levels</t>
    </r>
    <r>
      <rPr>
        <sz val="8"/>
        <color rgb="FF000000"/>
        <rFont val="Calibri"/>
        <family val="2"/>
        <scheme val="minor"/>
      </rPr>
      <t xml:space="preserve">
The risk level, is an indicator of the initial / inherent risk that a system or project could result in a privacy or information security breach, and considers both the impact and likelihood of the breach. The indicator is considered before measures are put in place to protect personal information, which are assessed during the PIA process.</t>
    </r>
  </si>
  <si>
    <r>
      <rPr>
        <b/>
        <sz val="8"/>
        <color rgb="FF000000"/>
        <rFont val="Calibri"/>
        <family val="2"/>
        <scheme val="minor"/>
      </rPr>
      <t>What is "High-Risk" PI?
High-Risk PI includes the following attributes:</t>
    </r>
    <r>
      <rPr>
        <sz val="8"/>
        <color rgb="FF000000"/>
        <rFont val="Calibri"/>
        <family val="2"/>
        <scheme val="minor"/>
      </rPr>
      <t xml:space="preserve">
• Any official government IDs including, social insurance number (SINs), passport number and details, drivers’ licenses
• Bank account information (including. credit &amp; debit card data, bank numbers)
• Biometric data (including fingerprints, images, recordings &amp; DNA profiles) 
• Date of birth 
• Personal health information
Other attributes of PI may be high-risk outside of the above examples. If disclosure of the information could result in significant harm to the owners of the information, consider it high-risk, and describe why in the "PI Description" section.</t>
    </r>
  </si>
  <si>
    <t>Technical, operational, customer support teams are located</t>
  </si>
  <si>
    <r>
      <rPr>
        <b/>
        <sz val="8"/>
        <color rgb="FF000000"/>
        <rFont val="Calibri"/>
        <family val="2"/>
        <scheme val="minor"/>
      </rPr>
      <t>Next Steps</t>
    </r>
    <r>
      <rPr>
        <sz val="8"/>
        <color rgb="FF000000"/>
        <rFont val="Calibri"/>
        <family val="2"/>
        <scheme val="minor"/>
      </rPr>
      <t xml:space="preserve">
Please submit your RCT to </t>
    </r>
    <r>
      <rPr>
        <sz val="8"/>
        <color rgb="FF0000CC"/>
        <rFont val="Calibri"/>
        <family val="2"/>
        <scheme val="minor"/>
      </rPr>
      <t>pia.process@ubc.ca</t>
    </r>
    <r>
      <rPr>
        <sz val="8"/>
        <color rgb="FF000000"/>
        <rFont val="Calibri"/>
        <family val="2"/>
        <scheme val="minor"/>
      </rPr>
      <t xml:space="preserve">.  The PIA team will advise on next steps and more detailed risk assessments, as required.
Please note that it remains the responsibility of the project and operations teams to attain and maintain compliance with UBC Policy 104 and UBC Information Security Standards. Further information on these topics is available at the following sites:
•  </t>
    </r>
    <r>
      <rPr>
        <b/>
        <sz val="8"/>
        <color rgb="FF000000"/>
        <rFont val="Calibri"/>
        <family val="2"/>
        <scheme val="minor"/>
      </rPr>
      <t>Policy 104</t>
    </r>
    <r>
      <rPr>
        <sz val="8"/>
        <color rgb="FF000000"/>
        <rFont val="Calibri"/>
        <family val="2"/>
        <scheme val="minor"/>
      </rPr>
      <t xml:space="preserve">:  </t>
    </r>
    <r>
      <rPr>
        <sz val="8"/>
        <color rgb="FF0000CC"/>
        <rFont val="Calibri"/>
        <family val="2"/>
        <scheme val="minor"/>
      </rPr>
      <t>https://universitycounsel.ubc.ca/files/2013/06/policy104.pdf</t>
    </r>
    <r>
      <rPr>
        <sz val="8"/>
        <color rgb="FF000000"/>
        <rFont val="Calibri"/>
        <family val="2"/>
        <scheme val="minor"/>
      </rPr>
      <t xml:space="preserve">
•  </t>
    </r>
    <r>
      <rPr>
        <b/>
        <sz val="8"/>
        <color rgb="FF000000"/>
        <rFont val="Calibri"/>
        <family val="2"/>
        <scheme val="minor"/>
      </rPr>
      <t>UBC Information Security Standards</t>
    </r>
    <r>
      <rPr>
        <sz val="8"/>
        <color rgb="FF000000"/>
        <rFont val="Calibri"/>
        <family val="2"/>
        <scheme val="minor"/>
      </rPr>
      <t xml:space="preserve">:  </t>
    </r>
    <r>
      <rPr>
        <sz val="8"/>
        <color rgb="FF0000CC"/>
        <rFont val="Calibri"/>
        <family val="2"/>
        <scheme val="minor"/>
      </rPr>
      <t>https://cio.ubc.ca/securitystandards</t>
    </r>
    <r>
      <rPr>
        <sz val="8"/>
        <color rgb="FF000000"/>
        <rFont val="Calibri"/>
        <family val="2"/>
        <scheme val="minor"/>
      </rPr>
      <t xml:space="preserve">
•  </t>
    </r>
    <r>
      <rPr>
        <b/>
        <sz val="8"/>
        <color rgb="FF000000"/>
        <rFont val="Calibri"/>
        <family val="2"/>
        <scheme val="minor"/>
      </rPr>
      <t>Key Security and Privacy Risks &amp; What "Good" Looks Like</t>
    </r>
    <r>
      <rPr>
        <sz val="8"/>
        <color rgb="FF000000"/>
        <rFont val="Calibri"/>
        <family val="2"/>
        <scheme val="minor"/>
      </rPr>
      <t xml:space="preserve">:  </t>
    </r>
    <r>
      <rPr>
        <sz val="8"/>
        <color rgb="FF0000CC"/>
        <rFont val="Calibri"/>
        <family val="2"/>
        <scheme val="minor"/>
      </rPr>
      <t>https://universitycounsel.ubc.ca/files/2015/01/Security-and-Privacy-Risks.pdf</t>
    </r>
    <r>
      <rPr>
        <sz val="8"/>
        <color rgb="FF000000"/>
        <rFont val="Calibri"/>
        <family val="2"/>
        <scheme val="minor"/>
      </rPr>
      <t xml:space="preserve">
If you have not already done so, you are strongly encouraged to review the online Privacy and Information Security - Fundamentals Training modules and complete the associated quizzes.  The FUNDAMENTALS TRAINING presentation is available at </t>
    </r>
    <r>
      <rPr>
        <sz val="8"/>
        <color rgb="FF0000CC"/>
        <rFont val="Calibri"/>
        <family val="2"/>
        <scheme val="minor"/>
      </rPr>
      <t>https://privacymatters.ubc.ca/fundamentals-training</t>
    </r>
  </si>
  <si>
    <t>User Profile</t>
  </si>
  <si>
    <r>
      <rPr>
        <b/>
        <sz val="8"/>
        <color rgb="FF000000"/>
        <rFont val="Calibri"/>
        <family val="2"/>
        <scheme val="minor"/>
      </rPr>
      <t>Instructions</t>
    </r>
    <r>
      <rPr>
        <sz val="8"/>
        <color rgb="FF000000"/>
        <rFont val="Calibri"/>
        <family val="2"/>
        <scheme val="minor"/>
      </rPr>
      <t xml:space="preserve">
- Work through the form, filing all light blue cells. 
- Submit the completed form to </t>
    </r>
    <r>
      <rPr>
        <sz val="8"/>
        <color rgb="FF0000CC"/>
        <rFont val="Calibri"/>
        <family val="2"/>
        <scheme val="minor"/>
      </rPr>
      <t>pia.process@ubc.ca</t>
    </r>
    <r>
      <rPr>
        <sz val="8"/>
        <color rgb="FF000000"/>
        <rFont val="Calibri"/>
        <family val="2"/>
        <scheme val="minor"/>
      </rPr>
      <t>.
The PIA team will respond to all PIAs within 2 business days of submission. The completion time will vary significantly depending on the quality of the information provided in the RCT, risk levels and availability of information about the project/system.</t>
    </r>
  </si>
  <si>
    <t>PRIVACY IMPACT ASSESSMENT (PIA)
Risk Classification Tool (RCT) v1.5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</si>
</sst>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2" x14ac:knownFonts="1">
    <font>
      <sz val="11"/>
      <color theme="1"/>
      <name val="Calibri"/>
      <family val="2"/>
      <scheme val="minor"/>
    </font>
    <font>
      <sz val="10"/>
      <color theme="1"/>
      <name val="Calibri"/>
      <family val="2"/>
      <scheme val="minor"/>
    </font>
    <font>
      <b/>
      <sz val="10"/>
      <color theme="1"/>
      <name val="Calibri"/>
      <family val="2"/>
      <scheme val="minor"/>
    </font>
    <font>
      <b/>
      <sz val="10"/>
      <color rgb="FF000099"/>
      <name val="Calibri"/>
      <family val="2"/>
      <scheme val="minor"/>
    </font>
    <font>
      <sz val="10"/>
      <color rgb="FF000099"/>
      <name val="Calibri"/>
      <family val="2"/>
      <scheme val="minor"/>
    </font>
    <font>
      <b/>
      <sz val="14"/>
      <color rgb="FF000099"/>
      <name val="Calibri"/>
      <family val="2"/>
      <scheme val="minor"/>
    </font>
    <font>
      <b/>
      <sz val="10"/>
      <name val="Calibri"/>
      <family val="2"/>
      <scheme val="minor"/>
    </font>
    <font>
      <b/>
      <sz val="14"/>
      <color theme="1"/>
      <name val="Calibri"/>
      <family val="2"/>
      <scheme val="minor"/>
    </font>
    <font>
      <b/>
      <sz val="11"/>
      <color theme="0"/>
      <name val="Calibri"/>
      <family val="2"/>
      <scheme val="minor"/>
    </font>
    <font>
      <b/>
      <sz val="11"/>
      <name val="Calibri"/>
      <family val="2"/>
      <scheme val="minor"/>
    </font>
    <font>
      <sz val="11"/>
      <name val="Calibri"/>
      <family val="2"/>
      <scheme val="minor"/>
    </font>
    <font>
      <b/>
      <u/>
      <sz val="11"/>
      <name val="Calibri"/>
      <family val="2"/>
      <scheme val="minor"/>
    </font>
    <font>
      <b/>
      <sz val="14"/>
      <color theme="4" tint="-0.499984740745262"/>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1"/>
      <color theme="0"/>
      <name val="Calibri"/>
      <family val="2"/>
      <scheme val="minor"/>
    </font>
    <font>
      <b/>
      <sz val="14"/>
      <name val="Calibri"/>
      <family val="2"/>
      <scheme val="minor"/>
    </font>
    <font>
      <b/>
      <sz val="20"/>
      <name val="Calibri"/>
      <family val="2"/>
      <scheme val="minor"/>
    </font>
    <font>
      <sz val="20"/>
      <color theme="1"/>
      <name val="Calibri"/>
      <family val="2"/>
      <scheme val="minor"/>
    </font>
    <font>
      <u/>
      <sz val="11"/>
      <name val="Calibri"/>
      <family val="2"/>
      <scheme val="minor"/>
    </font>
    <font>
      <sz val="11"/>
      <color rgb="FF1F497D"/>
      <name val="Calibri"/>
      <family val="2"/>
      <scheme val="minor"/>
    </font>
    <font>
      <b/>
      <sz val="14"/>
      <color theme="0"/>
      <name val="Calibri"/>
      <family val="2"/>
      <scheme val="minor"/>
    </font>
    <font>
      <sz val="10"/>
      <name val="Calibri"/>
      <family val="2"/>
      <scheme val="minor"/>
    </font>
    <font>
      <b/>
      <sz val="10"/>
      <color theme="0"/>
      <name val="Calibri"/>
      <family val="2"/>
      <scheme val="minor"/>
    </font>
    <font>
      <sz val="11"/>
      <color rgb="FFFF0000"/>
      <name val="Calibri"/>
      <family val="2"/>
      <scheme val="minor"/>
    </font>
    <font>
      <i/>
      <sz val="11"/>
      <color rgb="FFFF0000"/>
      <name val="Calibri"/>
      <family val="2"/>
      <scheme val="minor"/>
    </font>
    <font>
      <b/>
      <i/>
      <sz val="10"/>
      <name val="Calibri"/>
      <family val="2"/>
      <scheme val="minor"/>
    </font>
    <font>
      <i/>
      <sz val="10"/>
      <name val="Calibri"/>
      <family val="2"/>
      <scheme val="minor"/>
    </font>
    <font>
      <b/>
      <sz val="9"/>
      <name val="Calibri"/>
      <family val="2"/>
      <scheme val="minor"/>
    </font>
    <font>
      <sz val="9"/>
      <name val="Calibri"/>
      <family val="2"/>
      <scheme val="minor"/>
    </font>
    <font>
      <sz val="9"/>
      <color theme="1"/>
      <name val="Calibri"/>
      <family val="2"/>
      <scheme val="minor"/>
    </font>
    <font>
      <sz val="11"/>
      <color theme="1"/>
      <name val="Calibri"/>
      <family val="2"/>
      <scheme val="minor"/>
    </font>
    <font>
      <b/>
      <sz val="8"/>
      <color rgb="FF000000"/>
      <name val="Calibri"/>
      <family val="2"/>
      <scheme val="minor"/>
    </font>
    <font>
      <sz val="8"/>
      <color rgb="FF000000"/>
      <name val="Calibri"/>
      <family val="2"/>
      <scheme val="minor"/>
    </font>
    <font>
      <sz val="16"/>
      <color rgb="FFFF0000"/>
      <name val="Calibri"/>
      <family val="2"/>
      <scheme val="minor"/>
    </font>
    <font>
      <sz val="11"/>
      <color rgb="FF000099"/>
      <name val="Calibri"/>
      <family val="2"/>
      <scheme val="minor"/>
    </font>
    <font>
      <b/>
      <sz val="8"/>
      <color theme="1"/>
      <name val="Calibri"/>
      <family val="2"/>
      <scheme val="minor"/>
    </font>
    <font>
      <sz val="11"/>
      <color rgb="FF0070C0"/>
      <name val="Calibri"/>
      <family val="2"/>
      <scheme val="minor"/>
    </font>
    <font>
      <sz val="11"/>
      <color rgb="FFC00000"/>
      <name val="Calibri"/>
      <family val="2"/>
      <scheme val="minor"/>
    </font>
    <font>
      <sz val="11"/>
      <color rgb="FF0000CC"/>
      <name val="Calibri"/>
      <family val="2"/>
      <scheme val="minor"/>
    </font>
    <font>
      <sz val="8"/>
      <color rgb="FF0000CC"/>
      <name val="Calibri"/>
      <family val="2"/>
      <scheme val="minor"/>
    </font>
  </fonts>
  <fills count="1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theme="9" tint="-0.249977111117893"/>
        <bgColor indexed="64"/>
      </patternFill>
    </fill>
    <fill>
      <patternFill patternType="solid">
        <fgColor rgb="FFFF0000"/>
        <bgColor indexed="64"/>
      </patternFill>
    </fill>
    <fill>
      <patternFill patternType="solid">
        <fgColor theme="5"/>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3" tint="-0.249977111117893"/>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6" tint="0.79998168889431442"/>
        <bgColor indexed="64"/>
      </patternFill>
    </fill>
  </fills>
  <borders count="106">
    <border>
      <left/>
      <right/>
      <top/>
      <bottom/>
      <diagonal/>
    </border>
    <border>
      <left style="medium">
        <color auto="1"/>
      </left>
      <right style="medium">
        <color theme="0" tint="-4.9989318521683403E-2"/>
      </right>
      <top style="medium">
        <color auto="1"/>
      </top>
      <bottom style="medium">
        <color theme="0" tint="-4.9989318521683403E-2"/>
      </bottom>
      <diagonal/>
    </border>
    <border>
      <left style="medium">
        <color theme="0" tint="-4.9989318521683403E-2"/>
      </left>
      <right style="medium">
        <color theme="0" tint="-4.9989318521683403E-2"/>
      </right>
      <top style="medium">
        <color auto="1"/>
      </top>
      <bottom style="medium">
        <color theme="0" tint="-4.9989318521683403E-2"/>
      </bottom>
      <diagonal/>
    </border>
    <border>
      <left style="medium">
        <color auto="1"/>
      </left>
      <right/>
      <top/>
      <bottom/>
      <diagonal/>
    </border>
    <border>
      <left style="medium">
        <color theme="0" tint="-4.9989318521683403E-2"/>
      </left>
      <right/>
      <top style="medium">
        <color auto="1"/>
      </top>
      <bottom style="medium">
        <color theme="0" tint="-4.9989318521683403E-2"/>
      </bottom>
      <diagonal/>
    </border>
    <border>
      <left style="medium">
        <color auto="1"/>
      </left>
      <right/>
      <top style="medium">
        <color auto="1"/>
      </top>
      <bottom/>
      <diagonal/>
    </border>
    <border>
      <left/>
      <right/>
      <top style="medium">
        <color auto="1"/>
      </top>
      <bottom/>
      <diagonal/>
    </border>
    <border>
      <left style="thin">
        <color auto="1"/>
      </left>
      <right/>
      <top/>
      <bottom/>
      <diagonal/>
    </border>
    <border>
      <left style="medium">
        <color auto="1"/>
      </left>
      <right style="medium">
        <color theme="0" tint="-0.14996795556505021"/>
      </right>
      <top style="medium">
        <color theme="0" tint="-4.9989318521683403E-2"/>
      </top>
      <bottom style="medium">
        <color theme="0" tint="-0.14996795556505021"/>
      </bottom>
      <diagonal/>
    </border>
    <border>
      <left style="medium">
        <color theme="0" tint="-0.14996795556505021"/>
      </left>
      <right style="medium">
        <color theme="0" tint="-0.14996795556505021"/>
      </right>
      <top style="medium">
        <color theme="0" tint="-4.9989318521683403E-2"/>
      </top>
      <bottom style="medium">
        <color theme="0" tint="-0.14996795556505021"/>
      </bottom>
      <diagonal/>
    </border>
    <border>
      <left style="medium">
        <color theme="0" tint="-0.14996795556505021"/>
      </left>
      <right style="medium">
        <color auto="1"/>
      </right>
      <top style="medium">
        <color theme="0" tint="-4.9989318521683403E-2"/>
      </top>
      <bottom style="medium">
        <color theme="0" tint="-0.14996795556505021"/>
      </bottom>
      <diagonal/>
    </border>
    <border>
      <left style="medium">
        <color auto="1"/>
      </left>
      <right style="medium">
        <color theme="0" tint="-0.14996795556505021"/>
      </right>
      <top style="medium">
        <color theme="0" tint="-0.14996795556505021"/>
      </top>
      <bottom style="medium">
        <color theme="0" tint="-0.14996795556505021"/>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theme="0" tint="-0.14996795556505021"/>
      </left>
      <right style="medium">
        <color auto="1"/>
      </right>
      <top style="medium">
        <color theme="0" tint="-0.14996795556505021"/>
      </top>
      <bottom style="medium">
        <color theme="0" tint="-0.14996795556505021"/>
      </bottom>
      <diagonal/>
    </border>
    <border>
      <left style="medium">
        <color auto="1"/>
      </left>
      <right style="medium">
        <color theme="0" tint="-0.14996795556505021"/>
      </right>
      <top style="medium">
        <color theme="0" tint="-0.14996795556505021"/>
      </top>
      <bottom style="medium">
        <color auto="1"/>
      </bottom>
      <diagonal/>
    </border>
    <border>
      <left style="medium">
        <color theme="0" tint="-0.14996795556505021"/>
      </left>
      <right style="medium">
        <color theme="0" tint="-0.14996795556505021"/>
      </right>
      <top style="medium">
        <color theme="0" tint="-0.14996795556505021"/>
      </top>
      <bottom style="medium">
        <color auto="1"/>
      </bottom>
      <diagonal/>
    </border>
    <border>
      <left style="medium">
        <color theme="0" tint="-0.14996795556505021"/>
      </left>
      <right style="medium">
        <color auto="1"/>
      </right>
      <top style="medium">
        <color theme="0" tint="-0.14996795556505021"/>
      </top>
      <bottom style="medium">
        <color auto="1"/>
      </bottom>
      <diagonal/>
    </border>
    <border>
      <left style="medium">
        <color auto="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style="medium">
        <color auto="1"/>
      </left>
      <right/>
      <top style="medium">
        <color theme="0" tint="-0.14996795556505021"/>
      </top>
      <bottom style="medium">
        <color auto="1"/>
      </bottom>
      <diagonal/>
    </border>
    <border>
      <left/>
      <right/>
      <top style="medium">
        <color theme="0" tint="-0.14996795556505021"/>
      </top>
      <bottom style="medium">
        <color auto="1"/>
      </bottom>
      <diagonal/>
    </border>
    <border>
      <left/>
      <right style="medium">
        <color theme="0" tint="-0.14996795556505021"/>
      </right>
      <top style="medium">
        <color theme="0" tint="-0.14996795556505021"/>
      </top>
      <bottom style="medium">
        <color auto="1"/>
      </bottom>
      <diagonal/>
    </border>
    <border>
      <left style="medium">
        <color theme="0" tint="-0.14996795556505021"/>
      </left>
      <right/>
      <top style="medium">
        <color theme="0" tint="-0.14996795556505021"/>
      </top>
      <bottom style="medium">
        <color auto="1"/>
      </bottom>
      <diagonal/>
    </border>
    <border>
      <left style="medium">
        <color theme="0" tint="-0.14996795556505021"/>
      </left>
      <right style="medium">
        <color theme="0" tint="-0.14996795556505021"/>
      </right>
      <top style="medium">
        <color theme="0" tint="-0.14996795556505021"/>
      </top>
      <bottom/>
      <diagonal/>
    </border>
    <border>
      <left style="medium">
        <color theme="0" tint="-0.14996795556505021"/>
      </left>
      <right style="medium">
        <color auto="1"/>
      </right>
      <top style="medium">
        <color theme="0" tint="-0.14996795556505021"/>
      </top>
      <bottom/>
      <diagonal/>
    </border>
    <border>
      <left style="medium">
        <color theme="0" tint="-0.14996795556505021"/>
      </left>
      <right/>
      <top/>
      <bottom style="medium">
        <color theme="0" tint="-0.14996795556505021"/>
      </bottom>
      <diagonal/>
    </border>
    <border>
      <left/>
      <right/>
      <top/>
      <bottom style="medium">
        <color theme="0" tint="-0.14996795556505021"/>
      </bottom>
      <diagonal/>
    </border>
    <border>
      <left style="medium">
        <color theme="0" tint="-0.14996795556505021"/>
      </left>
      <right/>
      <top style="medium">
        <color theme="0" tint="-0.14996795556505021"/>
      </top>
      <bottom style="medium">
        <color theme="0" tint="-0.14996795556505021"/>
      </bottom>
      <diagonal/>
    </border>
    <border>
      <left/>
      <right style="medium">
        <color auto="1"/>
      </right>
      <top style="medium">
        <color theme="0" tint="-0.14996795556505021"/>
      </top>
      <bottom style="medium">
        <color theme="0" tint="-0.14996795556505021"/>
      </bottom>
      <diagonal/>
    </border>
    <border>
      <left/>
      <right/>
      <top style="medium">
        <color theme="0" tint="-0.14996795556505021"/>
      </top>
      <bottom/>
      <diagonal/>
    </border>
    <border>
      <left/>
      <right style="medium">
        <color auto="1"/>
      </right>
      <top style="medium">
        <color theme="0" tint="-0.14996795556505021"/>
      </top>
      <bottom/>
      <diagonal/>
    </border>
    <border>
      <left/>
      <right/>
      <top style="thick">
        <color auto="1"/>
      </top>
      <bottom/>
      <diagonal/>
    </border>
    <border>
      <left style="medium">
        <color theme="0" tint="-0.14996795556505021"/>
      </left>
      <right style="medium">
        <color theme="0" tint="-0.14996795556505021"/>
      </right>
      <top/>
      <bottom style="medium">
        <color theme="0" tint="-0.1499679555650502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style="thin">
        <color theme="1"/>
      </right>
      <top/>
      <bottom style="thin">
        <color theme="1"/>
      </bottom>
      <diagonal/>
    </border>
    <border>
      <left/>
      <right/>
      <top style="thin">
        <color auto="1"/>
      </top>
      <bottom/>
      <diagonal/>
    </border>
    <border>
      <left/>
      <right style="thin">
        <color theme="1"/>
      </right>
      <top style="thin">
        <color theme="1"/>
      </top>
      <bottom style="thin">
        <color theme="1"/>
      </bottom>
      <diagonal/>
    </border>
    <border>
      <left style="thin">
        <color theme="1"/>
      </left>
      <right/>
      <top/>
      <bottom style="thin">
        <color theme="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1"/>
      </left>
      <right/>
      <top style="thin">
        <color theme="1"/>
      </top>
      <bottom style="thin">
        <color theme="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auto="1"/>
      </bottom>
      <diagonal/>
    </border>
    <border>
      <left style="thin">
        <color theme="1"/>
      </left>
      <right style="medium">
        <color indexed="64"/>
      </right>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auto="1"/>
      </top>
      <bottom style="thin">
        <color auto="1"/>
      </bottom>
      <diagonal/>
    </border>
    <border>
      <left/>
      <right style="medium">
        <color indexed="64"/>
      </right>
      <top style="thin">
        <color indexed="64"/>
      </top>
      <bottom style="medium">
        <color indexed="64"/>
      </bottom>
      <diagonal/>
    </border>
    <border>
      <left style="thick">
        <color theme="0"/>
      </left>
      <right style="thick">
        <color theme="0"/>
      </right>
      <top style="thick">
        <color theme="0"/>
      </top>
      <bottom style="thick">
        <color theme="0"/>
      </bottom>
      <diagonal/>
    </border>
    <border>
      <left style="medium">
        <color theme="1"/>
      </left>
      <right/>
      <top style="medium">
        <color theme="1"/>
      </top>
      <bottom/>
      <diagonal/>
    </border>
    <border>
      <left style="thick">
        <color theme="0"/>
      </left>
      <right style="thick">
        <color theme="0"/>
      </right>
      <top style="medium">
        <color theme="1"/>
      </top>
      <bottom style="thick">
        <color theme="0"/>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right/>
      <top style="medium">
        <color theme="1"/>
      </top>
      <bottom/>
      <diagonal/>
    </border>
    <border>
      <left style="thick">
        <color theme="0"/>
      </left>
      <right/>
      <top style="medium">
        <color theme="1"/>
      </top>
      <bottom/>
      <diagonal/>
    </border>
    <border>
      <left/>
      <right style="thick">
        <color theme="0"/>
      </right>
      <top style="medium">
        <color theme="1"/>
      </top>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bottom/>
      <diagonal/>
    </border>
    <border>
      <left/>
      <right/>
      <top style="thick">
        <color theme="0"/>
      </top>
      <bottom style="medium">
        <color theme="1"/>
      </bottom>
      <diagonal/>
    </border>
    <border>
      <left style="thin">
        <color indexed="64"/>
      </left>
      <right style="thin">
        <color indexed="64"/>
      </right>
      <top style="thick">
        <color indexed="64"/>
      </top>
      <bottom style="thick">
        <color indexed="64"/>
      </bottom>
      <diagonal/>
    </border>
    <border>
      <left/>
      <right/>
      <top style="thick">
        <color theme="0"/>
      </top>
      <bottom/>
      <diagonal/>
    </border>
    <border>
      <left/>
      <right style="thick">
        <color theme="0"/>
      </right>
      <top style="thick">
        <color theme="0"/>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s>
  <cellStyleXfs count="4">
    <xf numFmtId="0" fontId="0" fillId="0" borderId="0"/>
    <xf numFmtId="0" fontId="16" fillId="10" borderId="0" applyNumberFormat="0" applyBorder="0" applyAlignment="0" applyProtection="0"/>
    <xf numFmtId="0" fontId="1" fillId="5" borderId="75" applyBorder="0">
      <alignment horizontal="left" vertical="top" wrapText="1"/>
    </xf>
    <xf numFmtId="9" fontId="32" fillId="0" borderId="0" applyFont="0" applyFill="0" applyBorder="0" applyAlignment="0" applyProtection="0"/>
  </cellStyleXfs>
  <cellXfs count="467">
    <xf numFmtId="0" fontId="0" fillId="0" borderId="0" xfId="0"/>
    <xf numFmtId="49" fontId="1" fillId="0" borderId="0" xfId="0" applyNumberFormat="1" applyFont="1" applyAlignment="1">
      <alignment horizontal="left" vertical="top" wrapText="1"/>
    </xf>
    <xf numFmtId="49" fontId="1" fillId="0" borderId="0" xfId="0" applyNumberFormat="1" applyFont="1" applyAlignment="1">
      <alignment horizontal="left" vertical="top" wrapText="1" indent="1"/>
    </xf>
    <xf numFmtId="49" fontId="1" fillId="0" borderId="0" xfId="0" applyNumberFormat="1" applyFont="1" applyAlignment="1">
      <alignment horizontal="center" vertical="top" wrapText="1"/>
    </xf>
    <xf numFmtId="49" fontId="2" fillId="0" borderId="0" xfId="0" applyNumberFormat="1" applyFont="1" applyFill="1" applyAlignment="1">
      <alignment horizontal="center" wrapText="1"/>
    </xf>
    <xf numFmtId="49" fontId="2" fillId="0" borderId="0" xfId="0" applyNumberFormat="1" applyFont="1" applyAlignment="1">
      <alignment horizontal="center" vertical="top" wrapText="1"/>
    </xf>
    <xf numFmtId="49" fontId="2" fillId="0" borderId="0" xfId="0" applyNumberFormat="1" applyFont="1" applyAlignment="1">
      <alignment horizontal="left" vertical="top" wrapText="1"/>
    </xf>
    <xf numFmtId="49" fontId="2" fillId="3" borderId="2" xfId="0" applyNumberFormat="1" applyFont="1" applyFill="1" applyBorder="1" applyAlignment="1">
      <alignment horizontal="center" wrapText="1"/>
    </xf>
    <xf numFmtId="49" fontId="2" fillId="3" borderId="4" xfId="0" applyNumberFormat="1" applyFont="1" applyFill="1" applyBorder="1" applyAlignment="1">
      <alignment horizontal="center" wrapText="1"/>
    </xf>
    <xf numFmtId="49" fontId="2" fillId="0" borderId="3"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49" fontId="2" fillId="0" borderId="3"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49" fontId="2" fillId="0" borderId="0" xfId="0" applyNumberFormat="1" applyFont="1" applyFill="1" applyBorder="1" applyAlignment="1">
      <alignment horizontal="left" vertical="top" wrapText="1" indent="1"/>
    </xf>
    <xf numFmtId="49" fontId="5" fillId="0" borderId="0" xfId="0" applyNumberFormat="1" applyFont="1" applyFill="1" applyBorder="1" applyAlignment="1">
      <alignment horizontal="right" vertical="top" wrapText="1" indent="1"/>
    </xf>
    <xf numFmtId="49" fontId="2" fillId="0" borderId="9"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49" fontId="2" fillId="0" borderId="15" xfId="0" applyNumberFormat="1" applyFont="1" applyBorder="1" applyAlignment="1">
      <alignment horizontal="center" vertical="top" wrapText="1"/>
    </xf>
    <xf numFmtId="49" fontId="2" fillId="0" borderId="16" xfId="0" applyNumberFormat="1" applyFont="1" applyBorder="1" applyAlignment="1">
      <alignment horizontal="center" vertical="top" wrapText="1"/>
    </xf>
    <xf numFmtId="49" fontId="2" fillId="2" borderId="18" xfId="0" applyNumberFormat="1" applyFont="1" applyFill="1" applyBorder="1" applyAlignment="1">
      <alignment horizontal="center" vertical="top" wrapText="1"/>
    </xf>
    <xf numFmtId="49" fontId="2" fillId="2" borderId="19" xfId="0" applyNumberFormat="1" applyFont="1" applyFill="1" applyBorder="1" applyAlignment="1">
      <alignment horizontal="center" vertical="top" wrapText="1"/>
    </xf>
    <xf numFmtId="49" fontId="2" fillId="2" borderId="21" xfId="0" applyNumberFormat="1" applyFont="1" applyFill="1" applyBorder="1" applyAlignment="1">
      <alignment horizontal="center" vertical="top" wrapText="1"/>
    </xf>
    <xf numFmtId="49" fontId="2" fillId="2" borderId="22" xfId="0" applyNumberFormat="1" applyFont="1" applyFill="1" applyBorder="1" applyAlignment="1">
      <alignment horizontal="center" vertical="top" wrapText="1"/>
    </xf>
    <xf numFmtId="49" fontId="2" fillId="2" borderId="8" xfId="0" applyNumberFormat="1" applyFont="1" applyFill="1" applyBorder="1" applyAlignment="1">
      <alignment horizontal="left" vertical="top" wrapText="1" indent="1"/>
    </xf>
    <xf numFmtId="49" fontId="2" fillId="2" borderId="11" xfId="0" applyNumberFormat="1" applyFont="1" applyFill="1" applyBorder="1" applyAlignment="1">
      <alignment horizontal="left" vertical="top" wrapText="1" indent="1"/>
    </xf>
    <xf numFmtId="49" fontId="2" fillId="2" borderId="14" xfId="0" applyNumberFormat="1" applyFont="1" applyFill="1" applyBorder="1" applyAlignment="1">
      <alignment horizontal="left" vertical="top" wrapText="1" indent="1"/>
    </xf>
    <xf numFmtId="49" fontId="2" fillId="0" borderId="23" xfId="0" applyNumberFormat="1" applyFont="1" applyBorder="1" applyAlignment="1">
      <alignment horizontal="center"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0" fontId="1" fillId="0" borderId="0" xfId="0" applyNumberFormat="1" applyFont="1" applyAlignment="1">
      <alignment horizontal="center" vertical="top" wrapText="1"/>
    </xf>
    <xf numFmtId="49" fontId="2" fillId="0" borderId="0" xfId="0" applyNumberFormat="1" applyFont="1" applyFill="1" applyAlignment="1">
      <alignment horizontal="center" vertical="top" wrapText="1"/>
    </xf>
    <xf numFmtId="49" fontId="1" fillId="0" borderId="0" xfId="0" applyNumberFormat="1" applyFont="1" applyFill="1" applyAlignment="1">
      <alignment horizontal="center" vertical="top" wrapText="1"/>
    </xf>
    <xf numFmtId="49" fontId="1" fillId="0" borderId="0" xfId="0" applyNumberFormat="1" applyFont="1" applyFill="1" applyAlignment="1">
      <alignment horizontal="left" vertical="top" wrapText="1"/>
    </xf>
    <xf numFmtId="49" fontId="3" fillId="3" borderId="0" xfId="0" applyNumberFormat="1" applyFont="1" applyFill="1" applyBorder="1" applyAlignment="1">
      <alignment horizontal="left" vertical="top" wrapText="1" indent="1"/>
    </xf>
    <xf numFmtId="0" fontId="1" fillId="0" borderId="0" xfId="0" applyNumberFormat="1" applyFont="1" applyAlignment="1">
      <alignment horizontal="left" vertical="top" wrapText="1"/>
    </xf>
    <xf numFmtId="0" fontId="7" fillId="0" borderId="0" xfId="0" applyFont="1" applyAlignment="1">
      <alignment horizontal="right" wrapText="1"/>
    </xf>
    <xf numFmtId="0" fontId="0" fillId="0" borderId="0" xfId="0" applyAlignment="1">
      <alignment wrapText="1"/>
    </xf>
    <xf numFmtId="0" fontId="8" fillId="4" borderId="0" xfId="0" applyFont="1" applyFill="1" applyAlignment="1">
      <alignment horizontal="right" vertical="top" indent="1"/>
    </xf>
    <xf numFmtId="49" fontId="8" fillId="4" borderId="0" xfId="0" applyNumberFormat="1" applyFont="1" applyFill="1" applyAlignment="1">
      <alignment horizontal="left" vertical="top" wrapText="1"/>
    </xf>
    <xf numFmtId="49" fontId="10" fillId="0" borderId="0" xfId="0" applyNumberFormat="1" applyFont="1" applyAlignment="1">
      <alignment horizontal="left" vertical="top" wrapText="1"/>
    </xf>
    <xf numFmtId="0" fontId="9" fillId="0" borderId="0" xfId="0" applyNumberFormat="1" applyFont="1" applyAlignment="1">
      <alignment horizontal="right" vertical="top" indent="1"/>
    </xf>
    <xf numFmtId="49" fontId="4" fillId="0" borderId="0" xfId="0" applyNumberFormat="1" applyFont="1" applyFill="1" applyBorder="1" applyAlignment="1">
      <alignment horizontal="left" vertical="top" wrapText="1" indent="1"/>
    </xf>
    <xf numFmtId="49" fontId="3" fillId="0" borderId="3" xfId="0" applyNumberFormat="1" applyFont="1" applyFill="1" applyBorder="1" applyAlignment="1">
      <alignment horizontal="left" vertical="top" wrapText="1" indent="1"/>
    </xf>
    <xf numFmtId="49" fontId="2" fillId="0" borderId="3" xfId="0" applyNumberFormat="1" applyFont="1" applyFill="1" applyBorder="1" applyAlignment="1">
      <alignment horizontal="left" vertical="top" wrapText="1" indent="1"/>
    </xf>
    <xf numFmtId="49" fontId="2" fillId="0" borderId="5" xfId="0" applyNumberFormat="1" applyFont="1" applyFill="1" applyBorder="1" applyAlignment="1">
      <alignment horizontal="left" vertical="top" wrapText="1" indent="1"/>
    </xf>
    <xf numFmtId="49" fontId="2" fillId="0" borderId="6" xfId="0" applyNumberFormat="1" applyFont="1" applyFill="1" applyBorder="1" applyAlignment="1">
      <alignment horizontal="left" vertical="top" wrapText="1" indent="1"/>
    </xf>
    <xf numFmtId="49" fontId="3" fillId="3" borderId="32" xfId="0" applyNumberFormat="1" applyFont="1" applyFill="1" applyBorder="1" applyAlignment="1">
      <alignment horizontal="left" vertical="top" wrapText="1" indent="1"/>
    </xf>
    <xf numFmtId="49" fontId="1" fillId="0" borderId="32" xfId="0" applyNumberFormat="1" applyFont="1" applyBorder="1" applyAlignment="1">
      <alignment horizontal="left" vertical="top" wrapText="1" indent="1"/>
    </xf>
    <xf numFmtId="49" fontId="1" fillId="0" borderId="32" xfId="0" applyNumberFormat="1" applyFont="1" applyBorder="1" applyAlignment="1">
      <alignment horizontal="center" vertical="top" wrapText="1"/>
    </xf>
    <xf numFmtId="49" fontId="2" fillId="0" borderId="28"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6" xfId="0" applyNumberFormat="1" applyFont="1" applyBorder="1" applyAlignment="1">
      <alignment horizontal="center" vertical="top" wrapText="1"/>
    </xf>
    <xf numFmtId="0" fontId="0" fillId="5" borderId="0" xfId="0" applyFill="1" applyAlignment="1" applyProtection="1">
      <alignment vertical="center" wrapText="1"/>
    </xf>
    <xf numFmtId="0" fontId="15" fillId="0" borderId="38" xfId="0" applyFont="1" applyBorder="1" applyAlignment="1" applyProtection="1">
      <alignment horizontal="center" vertical="center"/>
    </xf>
    <xf numFmtId="0" fontId="13" fillId="6" borderId="34" xfId="0" applyFont="1" applyFill="1" applyBorder="1" applyAlignment="1" applyProtection="1">
      <alignment horizontal="center"/>
    </xf>
    <xf numFmtId="164" fontId="0" fillId="0" borderId="40" xfId="0" applyNumberFormat="1" applyBorder="1" applyAlignment="1" applyProtection="1">
      <alignment horizontal="center" vertical="center" wrapText="1"/>
    </xf>
    <xf numFmtId="0" fontId="15" fillId="0" borderId="35" xfId="0" applyFont="1" applyBorder="1" applyAlignment="1" applyProtection="1">
      <alignment horizontal="center" vertical="center"/>
    </xf>
    <xf numFmtId="0" fontId="0" fillId="6" borderId="34" xfId="0" applyFont="1" applyFill="1" applyBorder="1" applyAlignment="1" applyProtection="1">
      <alignment horizontal="center" vertical="center"/>
    </xf>
    <xf numFmtId="0" fontId="0" fillId="7" borderId="34" xfId="0" applyFont="1" applyFill="1" applyBorder="1" applyAlignment="1" applyProtection="1">
      <alignment horizontal="center" vertical="center"/>
    </xf>
    <xf numFmtId="0" fontId="13" fillId="7" borderId="34" xfId="0" applyFont="1" applyFill="1" applyBorder="1" applyAlignment="1" applyProtection="1">
      <alignment horizontal="center"/>
    </xf>
    <xf numFmtId="0" fontId="0" fillId="0" borderId="40" xfId="0" applyBorder="1" applyAlignment="1" applyProtection="1">
      <alignment horizontal="center" vertical="top" wrapText="1"/>
    </xf>
    <xf numFmtId="0" fontId="0" fillId="8" borderId="34" xfId="0" applyFont="1" applyFill="1" applyBorder="1" applyAlignment="1" applyProtection="1">
      <alignment horizontal="center" vertical="center"/>
    </xf>
    <xf numFmtId="0" fontId="13" fillId="8" borderId="34" xfId="0" applyFont="1" applyFill="1" applyBorder="1" applyAlignment="1" applyProtection="1">
      <alignment horizontal="center"/>
    </xf>
    <xf numFmtId="0" fontId="0" fillId="5" borderId="0" xfId="0" applyFill="1" applyAlignment="1" applyProtection="1">
      <alignment horizontal="center" vertical="top" wrapText="1"/>
    </xf>
    <xf numFmtId="0" fontId="0" fillId="9" borderId="34" xfId="0" applyFont="1" applyFill="1" applyBorder="1" applyAlignment="1" applyProtection="1">
      <alignment horizontal="center" vertical="center"/>
    </xf>
    <xf numFmtId="0" fontId="13" fillId="9" borderId="34" xfId="0" applyFont="1" applyFill="1" applyBorder="1" applyAlignment="1" applyProtection="1">
      <alignment horizontal="center"/>
    </xf>
    <xf numFmtId="0" fontId="17" fillId="3" borderId="35" xfId="1" applyFont="1" applyFill="1" applyBorder="1" applyAlignment="1" applyProtection="1">
      <alignment horizontal="right" vertical="center" wrapText="1"/>
    </xf>
    <xf numFmtId="0" fontId="17" fillId="3" borderId="36" xfId="1" applyFont="1" applyFill="1" applyBorder="1" applyAlignment="1" applyProtection="1">
      <alignment horizontal="right" vertical="center" wrapText="1"/>
    </xf>
    <xf numFmtId="0" fontId="0" fillId="5" borderId="0" xfId="0" applyFill="1" applyAlignment="1">
      <alignment vertical="top" wrapText="1"/>
    </xf>
    <xf numFmtId="0" fontId="0" fillId="0" borderId="0" xfId="0" applyAlignment="1">
      <alignment vertical="top" wrapText="1"/>
    </xf>
    <xf numFmtId="0" fontId="0" fillId="5" borderId="0" xfId="0" applyFill="1" applyAlignment="1" applyProtection="1">
      <alignment vertical="top" wrapText="1"/>
    </xf>
    <xf numFmtId="0" fontId="0" fillId="0" borderId="0" xfId="0" applyBorder="1" applyAlignment="1" applyProtection="1">
      <alignment horizontal="center" vertical="center" wrapText="1"/>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13" fillId="3" borderId="42" xfId="0" applyFont="1" applyFill="1" applyBorder="1" applyAlignment="1" applyProtection="1">
      <alignment horizontal="center" vertical="center" wrapText="1"/>
    </xf>
    <xf numFmtId="0" fontId="0" fillId="0" borderId="43" xfId="0" applyBorder="1" applyAlignment="1" applyProtection="1">
      <alignment horizontal="center" vertical="center" wrapText="1"/>
    </xf>
    <xf numFmtId="0" fontId="0" fillId="0" borderId="34" xfId="0" applyBorder="1" applyAlignment="1" applyProtection="1">
      <alignment horizontal="center" vertical="center" wrapText="1"/>
    </xf>
    <xf numFmtId="0" fontId="0" fillId="5" borderId="0" xfId="0" applyFill="1" applyAlignment="1">
      <alignment vertical="center" wrapText="1"/>
    </xf>
    <xf numFmtId="0" fontId="0" fillId="0" borderId="0" xfId="0" applyAlignment="1">
      <alignment vertical="center" wrapText="1"/>
    </xf>
    <xf numFmtId="0" fontId="0" fillId="0" borderId="47" xfId="0" applyBorder="1" applyAlignment="1" applyProtection="1">
      <alignment horizontal="center" vertical="center" wrapText="1"/>
    </xf>
    <xf numFmtId="2" fontId="16" fillId="5" borderId="0" xfId="0" applyNumberFormat="1" applyFont="1" applyFill="1" applyBorder="1" applyAlignment="1" applyProtection="1">
      <alignment horizontal="center" vertical="center" wrapText="1"/>
    </xf>
    <xf numFmtId="0" fontId="13" fillId="3"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xf>
    <xf numFmtId="0" fontId="0" fillId="5" borderId="0" xfId="0" applyFill="1" applyAlignment="1" applyProtection="1">
      <alignment horizontal="center" vertical="center" wrapText="1"/>
    </xf>
    <xf numFmtId="0" fontId="10" fillId="5" borderId="0" xfId="0" quotePrefix="1" applyFont="1" applyFill="1" applyAlignment="1" applyProtection="1">
      <alignment horizontal="right" vertical="top" wrapText="1"/>
    </xf>
    <xf numFmtId="0" fontId="0" fillId="5" borderId="0" xfId="0" applyFill="1" applyAlignment="1">
      <alignment horizontal="center" vertical="top" wrapText="1"/>
    </xf>
    <xf numFmtId="0" fontId="0" fillId="5" borderId="0" xfId="0" applyFill="1" applyAlignment="1">
      <alignment horizontal="center" vertical="center" wrapText="1"/>
    </xf>
    <xf numFmtId="0" fontId="21" fillId="0" borderId="0" xfId="0" applyFont="1"/>
    <xf numFmtId="0" fontId="0" fillId="0" borderId="0" xfId="0" applyAlignment="1">
      <alignment horizontal="center" vertical="top" wrapText="1"/>
    </xf>
    <xf numFmtId="0" fontId="0" fillId="0" borderId="0" xfId="0" applyAlignment="1">
      <alignment horizontal="center" vertical="center" wrapText="1"/>
    </xf>
    <xf numFmtId="0" fontId="1" fillId="0" borderId="0" xfId="0" applyFont="1"/>
    <xf numFmtId="0" fontId="2" fillId="0" borderId="50" xfId="0" applyFont="1" applyBorder="1"/>
    <xf numFmtId="0" fontId="2" fillId="0" borderId="51" xfId="0" applyFont="1" applyBorder="1"/>
    <xf numFmtId="0" fontId="2" fillId="0" borderId="52" xfId="0" applyFont="1" applyBorder="1"/>
    <xf numFmtId="0" fontId="2" fillId="0" borderId="53" xfId="0" applyFont="1" applyBorder="1"/>
    <xf numFmtId="0" fontId="2" fillId="0" borderId="54" xfId="0" applyFont="1" applyBorder="1"/>
    <xf numFmtId="0" fontId="1" fillId="6" borderId="55" xfId="0" applyFont="1" applyFill="1" applyBorder="1"/>
    <xf numFmtId="0" fontId="1" fillId="6" borderId="56" xfId="0" applyFont="1" applyFill="1" applyBorder="1"/>
    <xf numFmtId="0" fontId="1" fillId="9" borderId="55" xfId="0" applyFont="1" applyFill="1" applyBorder="1"/>
    <xf numFmtId="0" fontId="1" fillId="9" borderId="34" xfId="0" applyFont="1" applyFill="1" applyBorder="1"/>
    <xf numFmtId="0" fontId="1" fillId="6" borderId="34" xfId="0" applyFont="1" applyFill="1" applyBorder="1"/>
    <xf numFmtId="0" fontId="1" fillId="7" borderId="55" xfId="0" applyFont="1" applyFill="1" applyBorder="1"/>
    <xf numFmtId="0" fontId="1" fillId="7" borderId="56" xfId="0" applyFont="1" applyFill="1" applyBorder="1"/>
    <xf numFmtId="0" fontId="1" fillId="8" borderId="55" xfId="0" applyFont="1" applyFill="1" applyBorder="1"/>
    <xf numFmtId="0" fontId="1" fillId="8" borderId="56" xfId="0" applyFont="1" applyFill="1" applyBorder="1"/>
    <xf numFmtId="0" fontId="1" fillId="9" borderId="57" xfId="0" applyFont="1" applyFill="1" applyBorder="1"/>
    <xf numFmtId="0" fontId="1" fillId="9" borderId="58" xfId="0" applyFont="1" applyFill="1" applyBorder="1"/>
    <xf numFmtId="0" fontId="1" fillId="6" borderId="55" xfId="0" quotePrefix="1" applyFont="1" applyFill="1" applyBorder="1"/>
    <xf numFmtId="0" fontId="1" fillId="8" borderId="55" xfId="0" applyFont="1" applyFill="1" applyBorder="1" applyAlignment="1">
      <alignment vertical="center" wrapText="1"/>
    </xf>
    <xf numFmtId="0" fontId="1" fillId="9" borderId="55" xfId="0" applyFont="1" applyFill="1" applyBorder="1" applyAlignment="1">
      <alignment vertical="center" wrapText="1"/>
    </xf>
    <xf numFmtId="0" fontId="1" fillId="9" borderId="56" xfId="0" applyFont="1" applyFill="1" applyBorder="1"/>
    <xf numFmtId="0" fontId="1" fillId="9" borderId="61" xfId="0" applyFont="1" applyFill="1" applyBorder="1" applyAlignment="1">
      <alignment vertical="center" wrapText="1"/>
    </xf>
    <xf numFmtId="0" fontId="2" fillId="0" borderId="64" xfId="0" applyFont="1" applyBorder="1"/>
    <xf numFmtId="0" fontId="1" fillId="6" borderId="65" xfId="0" applyFont="1" applyFill="1" applyBorder="1"/>
    <xf numFmtId="0" fontId="1" fillId="7" borderId="65" xfId="0" applyFont="1" applyFill="1" applyBorder="1"/>
    <xf numFmtId="0" fontId="1" fillId="9" borderId="66" xfId="0" applyFont="1" applyFill="1" applyBorder="1"/>
    <xf numFmtId="0" fontId="13" fillId="0" borderId="0" xfId="0" quotePrefix="1" applyFont="1"/>
    <xf numFmtId="0" fontId="13" fillId="0" borderId="0" xfId="0" applyFont="1"/>
    <xf numFmtId="49" fontId="1" fillId="0" borderId="0" xfId="0" applyNumberFormat="1" applyFont="1" applyBorder="1" applyAlignment="1">
      <alignment horizontal="left" vertical="top" wrapText="1"/>
    </xf>
    <xf numFmtId="49" fontId="11" fillId="0" borderId="0" xfId="0" applyNumberFormat="1" applyFont="1" applyAlignment="1">
      <alignment horizontal="left" vertical="top" wrapText="1"/>
    </xf>
    <xf numFmtId="49" fontId="9" fillId="0" borderId="0" xfId="0" applyNumberFormat="1" applyFont="1" applyAlignment="1">
      <alignment horizontal="left" vertical="top" wrapText="1"/>
    </xf>
    <xf numFmtId="0" fontId="0" fillId="0" borderId="0" xfId="0"/>
    <xf numFmtId="49" fontId="1" fillId="0" borderId="0" xfId="0" applyNumberFormat="1" applyFont="1" applyAlignment="1">
      <alignment horizontal="left" vertical="top" wrapText="1"/>
    </xf>
    <xf numFmtId="49" fontId="1" fillId="0" borderId="0" xfId="0" applyNumberFormat="1" applyFont="1" applyAlignment="1">
      <alignment horizontal="center" vertical="top" wrapText="1"/>
    </xf>
    <xf numFmtId="49" fontId="2" fillId="0" borderId="0" xfId="0" applyNumberFormat="1" applyFont="1" applyAlignment="1">
      <alignment horizontal="left" vertical="top" wrapText="1"/>
    </xf>
    <xf numFmtId="49" fontId="1" fillId="0" borderId="0" xfId="0" applyNumberFormat="1" applyFont="1" applyFill="1" applyAlignment="1">
      <alignment horizontal="left" vertical="top" wrapText="1"/>
    </xf>
    <xf numFmtId="49" fontId="3" fillId="0" borderId="0" xfId="0" applyNumberFormat="1" applyFont="1" applyFill="1" applyBorder="1" applyAlignment="1">
      <alignment horizontal="left" vertical="top" wrapText="1" indent="1"/>
    </xf>
    <xf numFmtId="49" fontId="1" fillId="0" borderId="68" xfId="0" applyNumberFormat="1" applyFont="1" applyBorder="1" applyAlignment="1">
      <alignment horizontal="left" vertical="top" wrapText="1"/>
    </xf>
    <xf numFmtId="49" fontId="1" fillId="0" borderId="71" xfId="0" applyNumberFormat="1" applyFont="1" applyBorder="1" applyAlignment="1">
      <alignment horizontal="left" vertical="top" wrapText="1"/>
    </xf>
    <xf numFmtId="49" fontId="1" fillId="0" borderId="72" xfId="0" applyNumberFormat="1" applyFont="1" applyBorder="1" applyAlignment="1">
      <alignment horizontal="left" vertical="top" wrapText="1"/>
    </xf>
    <xf numFmtId="49" fontId="1" fillId="0" borderId="71" xfId="0" applyNumberFormat="1" applyFont="1" applyFill="1" applyBorder="1" applyAlignment="1">
      <alignment horizontal="left" vertical="top" wrapText="1"/>
    </xf>
    <xf numFmtId="49" fontId="2" fillId="0" borderId="71" xfId="0" applyNumberFormat="1" applyFont="1" applyBorder="1" applyAlignment="1">
      <alignment horizontal="left" vertical="top" wrapText="1"/>
    </xf>
    <xf numFmtId="0" fontId="0" fillId="0" borderId="72" xfId="0" applyBorder="1" applyAlignment="1">
      <alignment horizontal="left" vertical="top" wrapText="1" indent="1"/>
    </xf>
    <xf numFmtId="49" fontId="2" fillId="0" borderId="72" xfId="0" applyNumberFormat="1" applyFont="1" applyBorder="1" applyAlignment="1">
      <alignment horizontal="left" vertical="top" wrapText="1"/>
    </xf>
    <xf numFmtId="49" fontId="1" fillId="0" borderId="72" xfId="0" applyNumberFormat="1" applyFont="1" applyBorder="1" applyAlignment="1">
      <alignment horizontal="center" vertical="top" wrapText="1"/>
    </xf>
    <xf numFmtId="49" fontId="1" fillId="0" borderId="73" xfId="0" applyNumberFormat="1" applyFont="1" applyBorder="1" applyAlignment="1">
      <alignment horizontal="left" vertical="top" wrapText="1"/>
    </xf>
    <xf numFmtId="49" fontId="1" fillId="0" borderId="74" xfId="0" applyNumberFormat="1" applyFont="1" applyBorder="1" applyAlignment="1">
      <alignment horizontal="center" vertical="top" wrapText="1"/>
    </xf>
    <xf numFmtId="49" fontId="1" fillId="0" borderId="0" xfId="0" quotePrefix="1" applyNumberFormat="1" applyFont="1" applyAlignment="1">
      <alignment horizontal="left" vertical="top" wrapText="1"/>
    </xf>
    <xf numFmtId="49" fontId="1" fillId="0" borderId="70" xfId="0" applyNumberFormat="1" applyFont="1" applyBorder="1" applyAlignment="1">
      <alignment horizontal="center" vertical="top" wrapText="1"/>
    </xf>
    <xf numFmtId="49" fontId="1" fillId="0" borderId="83" xfId="0" applyNumberFormat="1" applyFont="1" applyBorder="1" applyAlignment="1">
      <alignment horizontal="left" vertical="top" wrapText="1" indent="1"/>
    </xf>
    <xf numFmtId="49" fontId="1" fillId="0" borderId="83" xfId="0" applyNumberFormat="1" applyFont="1" applyBorder="1" applyAlignment="1">
      <alignment horizontal="center" vertical="top" wrapText="1"/>
    </xf>
    <xf numFmtId="0" fontId="24" fillId="14" borderId="67" xfId="0" applyNumberFormat="1" applyFont="1" applyFill="1" applyBorder="1" applyAlignment="1">
      <alignment horizontal="center" vertical="center" wrapText="1"/>
    </xf>
    <xf numFmtId="0" fontId="24" fillId="14" borderId="67" xfId="0" applyNumberFormat="1" applyFont="1" applyFill="1" applyBorder="1" applyAlignment="1">
      <alignment horizontal="center" vertical="center" wrapText="1"/>
    </xf>
    <xf numFmtId="9" fontId="8" fillId="9" borderId="75" xfId="0" applyNumberFormat="1" applyFont="1" applyFill="1" applyBorder="1" applyAlignment="1">
      <alignment horizontal="center" vertical="center"/>
    </xf>
    <xf numFmtId="49" fontId="0" fillId="0" borderId="0" xfId="0" applyNumberFormat="1" applyFont="1" applyAlignment="1">
      <alignment horizontal="left" vertical="top" wrapText="1"/>
    </xf>
    <xf numFmtId="0" fontId="0" fillId="0" borderId="0" xfId="0" applyAlignment="1">
      <alignment horizontal="left" vertical="top" wrapText="1"/>
    </xf>
    <xf numFmtId="49" fontId="1" fillId="0" borderId="0" xfId="0" applyNumberFormat="1" applyFont="1" applyAlignment="1">
      <alignment horizontal="left" vertical="top" wrapText="1"/>
    </xf>
    <xf numFmtId="0" fontId="24" fillId="14" borderId="67" xfId="0" applyNumberFormat="1" applyFont="1" applyFill="1" applyBorder="1" applyAlignment="1">
      <alignment horizontal="center" vertical="center" wrapText="1"/>
    </xf>
    <xf numFmtId="0" fontId="2" fillId="2" borderId="76" xfId="0" applyNumberFormat="1" applyFont="1" applyFill="1" applyBorder="1" applyAlignment="1">
      <alignment horizontal="left" vertical="center" wrapText="1"/>
    </xf>
    <xf numFmtId="0" fontId="0" fillId="0" borderId="89" xfId="0" applyBorder="1" applyAlignment="1">
      <alignment vertical="top" wrapText="1"/>
    </xf>
    <xf numFmtId="0" fontId="13" fillId="0" borderId="0" xfId="0" applyFont="1" applyAlignment="1">
      <alignment horizontal="right" vertical="top"/>
    </xf>
    <xf numFmtId="0" fontId="0" fillId="0" borderId="34" xfId="0" applyFont="1" applyBorder="1"/>
    <xf numFmtId="49" fontId="2" fillId="0" borderId="89" xfId="0" applyNumberFormat="1" applyFont="1" applyBorder="1" applyAlignment="1">
      <alignment horizontal="left" wrapText="1"/>
    </xf>
    <xf numFmtId="49" fontId="2" fillId="0" borderId="89" xfId="0" applyNumberFormat="1" applyFont="1" applyBorder="1" applyAlignment="1">
      <alignment horizontal="right" wrapText="1"/>
    </xf>
    <xf numFmtId="0" fontId="34" fillId="0" borderId="0" xfId="0" applyFont="1" applyBorder="1" applyAlignment="1">
      <alignment horizontal="left" vertical="top" wrapText="1" indent="1"/>
    </xf>
    <xf numFmtId="0" fontId="34" fillId="0" borderId="0" xfId="0" applyFont="1" applyAlignment="1">
      <alignment horizontal="left" vertical="top" wrapText="1" indent="1"/>
    </xf>
    <xf numFmtId="0" fontId="33" fillId="0" borderId="0" xfId="0" applyFont="1" applyBorder="1" applyAlignment="1">
      <alignment horizontal="left" vertical="top" indent="1"/>
    </xf>
    <xf numFmtId="49" fontId="1" fillId="0" borderId="0" xfId="0" applyNumberFormat="1" applyFont="1" applyFill="1" applyBorder="1" applyAlignment="1">
      <alignment horizontal="left" vertical="top" wrapText="1"/>
    </xf>
    <xf numFmtId="49" fontId="2" fillId="0" borderId="0" xfId="0" applyNumberFormat="1" applyFont="1" applyBorder="1" applyAlignment="1">
      <alignment horizontal="left" vertical="top" wrapText="1"/>
    </xf>
    <xf numFmtId="0" fontId="0" fillId="0" borderId="34" xfId="0" applyFont="1" applyBorder="1" applyAlignment="1">
      <alignment vertical="top" wrapText="1"/>
    </xf>
    <xf numFmtId="49" fontId="6" fillId="2" borderId="67" xfId="0" applyNumberFormat="1" applyFont="1" applyFill="1" applyBorder="1" applyAlignment="1">
      <alignment horizontal="left" vertical="top" wrapText="1"/>
    </xf>
    <xf numFmtId="0" fontId="0" fillId="0" borderId="0" xfId="0" applyFont="1"/>
    <xf numFmtId="0" fontId="0" fillId="0" borderId="34" xfId="0" applyFont="1" applyBorder="1" applyAlignment="1">
      <alignment vertical="top"/>
    </xf>
    <xf numFmtId="0" fontId="0" fillId="0" borderId="34" xfId="0" applyFont="1" applyBorder="1" applyAlignment="1">
      <alignment horizontal="right" vertical="top"/>
    </xf>
    <xf numFmtId="0" fontId="0" fillId="0" borderId="34" xfId="0" applyFont="1" applyBorder="1" applyAlignment="1">
      <alignment horizontal="left" vertical="top"/>
    </xf>
    <xf numFmtId="0" fontId="0" fillId="0" borderId="34" xfId="0" applyFont="1" applyFill="1" applyBorder="1" applyAlignment="1">
      <alignment horizontal="right" vertical="top"/>
    </xf>
    <xf numFmtId="0" fontId="0" fillId="0" borderId="34" xfId="0" applyFont="1" applyFill="1" applyBorder="1" applyAlignment="1">
      <alignment vertical="top"/>
    </xf>
    <xf numFmtId="0" fontId="0" fillId="0" borderId="0" xfId="0" applyFont="1" applyBorder="1" applyAlignment="1">
      <alignment horizontal="right" vertical="top"/>
    </xf>
    <xf numFmtId="0" fontId="0" fillId="0" borderId="0" xfId="0" applyFont="1" applyFill="1" applyBorder="1" applyAlignment="1">
      <alignment horizontal="right" vertical="top"/>
    </xf>
    <xf numFmtId="0" fontId="0" fillId="0" borderId="0" xfId="0" applyFont="1" applyBorder="1"/>
    <xf numFmtId="0" fontId="0" fillId="0" borderId="0" xfId="0" applyFont="1" applyAlignment="1">
      <alignment horizontal="right" vertical="top"/>
    </xf>
    <xf numFmtId="49" fontId="0" fillId="11" borderId="34" xfId="0" applyNumberFormat="1" applyFont="1" applyFill="1" applyBorder="1" applyAlignment="1">
      <alignment horizontal="center" vertical="top" wrapText="1"/>
    </xf>
    <xf numFmtId="0" fontId="0" fillId="0" borderId="34" xfId="0" applyNumberFormat="1" applyFont="1" applyBorder="1"/>
    <xf numFmtId="0" fontId="0" fillId="0" borderId="0" xfId="0" applyNumberFormat="1" applyFont="1" applyAlignment="1">
      <alignment horizontal="center" vertical="top" wrapText="1"/>
    </xf>
    <xf numFmtId="49" fontId="0" fillId="0" borderId="0" xfId="0" applyNumberFormat="1" applyFont="1" applyAlignment="1">
      <alignment horizontal="center" vertical="top" wrapText="1"/>
    </xf>
    <xf numFmtId="0" fontId="0" fillId="0" borderId="0" xfId="0" applyFont="1" applyFill="1"/>
    <xf numFmtId="49" fontId="0" fillId="5" borderId="34" xfId="0" applyNumberFormat="1" applyFont="1" applyFill="1" applyBorder="1" applyAlignment="1">
      <alignment horizontal="left" vertical="top" wrapText="1"/>
    </xf>
    <xf numFmtId="9" fontId="0" fillId="0" borderId="34" xfId="3" applyFont="1" applyBorder="1" applyAlignment="1">
      <alignment horizontal="center" vertical="top" wrapText="1"/>
    </xf>
    <xf numFmtId="9" fontId="0" fillId="0" borderId="0" xfId="3" applyFont="1" applyFill="1" applyBorder="1"/>
    <xf numFmtId="0" fontId="0" fillId="0" borderId="34" xfId="0" applyFont="1" applyBorder="1" applyAlignment="1">
      <alignment wrapText="1"/>
    </xf>
    <xf numFmtId="9" fontId="35" fillId="0" borderId="34" xfId="0" applyNumberFormat="1" applyFont="1" applyFill="1" applyBorder="1" applyAlignment="1">
      <alignment horizontal="center" vertical="center"/>
    </xf>
    <xf numFmtId="49" fontId="8" fillId="14" borderId="34" xfId="0" applyNumberFormat="1" applyFont="1" applyFill="1" applyBorder="1" applyAlignment="1">
      <alignment horizontal="left" vertical="center" wrapText="1"/>
    </xf>
    <xf numFmtId="49" fontId="0" fillId="11" borderId="34" xfId="0" applyNumberFormat="1" applyFont="1" applyFill="1" applyBorder="1" applyAlignment="1">
      <alignment horizontal="left" vertical="top" wrapText="1"/>
    </xf>
    <xf numFmtId="49" fontId="8" fillId="0" borderId="0" xfId="0" applyNumberFormat="1" applyFont="1" applyFill="1" applyBorder="1" applyAlignment="1">
      <alignment horizontal="left" vertical="top"/>
    </xf>
    <xf numFmtId="49" fontId="9" fillId="0" borderId="0" xfId="0" applyNumberFormat="1" applyFont="1" applyFill="1" applyBorder="1" applyAlignment="1">
      <alignment horizontal="center" vertical="center"/>
    </xf>
    <xf numFmtId="49" fontId="9" fillId="0" borderId="0" xfId="0" applyNumberFormat="1" applyFont="1" applyFill="1" applyBorder="1" applyAlignment="1">
      <alignment horizontal="left" vertical="top"/>
    </xf>
    <xf numFmtId="49" fontId="10" fillId="0" borderId="0" xfId="0" applyNumberFormat="1" applyFont="1" applyFill="1" applyAlignment="1">
      <alignment horizontal="left" vertical="top" wrapText="1"/>
    </xf>
    <xf numFmtId="49" fontId="0" fillId="11" borderId="34" xfId="0" applyNumberFormat="1" applyFont="1" applyFill="1" applyBorder="1" applyAlignment="1">
      <alignment horizontal="left" vertical="top"/>
    </xf>
    <xf numFmtId="49" fontId="13" fillId="0" borderId="0" xfId="0" applyNumberFormat="1" applyFont="1" applyAlignment="1">
      <alignment horizontal="left" vertical="top" wrapText="1"/>
    </xf>
    <xf numFmtId="49" fontId="0" fillId="0" borderId="0" xfId="0" applyNumberFormat="1" applyFont="1" applyAlignment="1">
      <alignment horizontal="center" vertical="center" wrapText="1"/>
    </xf>
    <xf numFmtId="0" fontId="0" fillId="0" borderId="34" xfId="0" applyNumberFormat="1" applyFont="1" applyBorder="1" applyAlignment="1">
      <alignment horizontal="left" vertical="top" wrapText="1"/>
    </xf>
    <xf numFmtId="49" fontId="0" fillId="0" borderId="34" xfId="0" applyNumberFormat="1" applyFont="1" applyBorder="1" applyAlignment="1">
      <alignment horizontal="left" vertical="top" wrapText="1"/>
    </xf>
    <xf numFmtId="0" fontId="13" fillId="0" borderId="3" xfId="0" applyNumberFormat="1" applyFont="1" applyFill="1" applyBorder="1" applyAlignment="1">
      <alignment horizontal="center" vertical="center" wrapText="1"/>
    </xf>
    <xf numFmtId="0" fontId="36" fillId="0" borderId="0" xfId="0" applyNumberFormat="1" applyFont="1" applyAlignment="1">
      <alignment horizontal="right" vertical="top" wrapText="1"/>
    </xf>
    <xf numFmtId="0" fontId="0" fillId="0" borderId="0" xfId="0" applyNumberFormat="1" applyFont="1" applyBorder="1" applyAlignment="1">
      <alignment horizontal="left" vertical="top" wrapText="1"/>
    </xf>
    <xf numFmtId="0" fontId="0" fillId="0" borderId="0" xfId="0" applyNumberFormat="1" applyFont="1" applyAlignment="1">
      <alignment horizontal="left" vertical="top" wrapText="1"/>
    </xf>
    <xf numFmtId="0" fontId="13" fillId="0" borderId="0" xfId="0" applyNumberFormat="1" applyFont="1" applyFill="1" applyBorder="1" applyAlignment="1">
      <alignment horizontal="center" vertical="center" wrapText="1"/>
    </xf>
    <xf numFmtId="0" fontId="0" fillId="0" borderId="34" xfId="0" applyFont="1" applyFill="1" applyBorder="1" applyAlignment="1">
      <alignment horizontal="left" vertical="top" wrapText="1"/>
    </xf>
    <xf numFmtId="1" fontId="36" fillId="0" borderId="0" xfId="0" applyNumberFormat="1" applyFont="1" applyFill="1" applyBorder="1" applyAlignment="1">
      <alignment horizontal="right" vertical="top"/>
    </xf>
    <xf numFmtId="1" fontId="0" fillId="0" borderId="0" xfId="0" applyNumberFormat="1" applyFont="1" applyFill="1" applyBorder="1" applyAlignment="1">
      <alignment horizontal="right" vertical="top"/>
    </xf>
    <xf numFmtId="0" fontId="0" fillId="0" borderId="0" xfId="0" applyNumberFormat="1" applyFont="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NumberFormat="1" applyFont="1" applyAlignment="1">
      <alignment horizontal="left" vertical="top"/>
    </xf>
    <xf numFmtId="49" fontId="10" fillId="11" borderId="38" xfId="0" applyNumberFormat="1" applyFont="1" applyFill="1" applyBorder="1" applyAlignment="1">
      <alignment horizontal="left" vertical="top"/>
    </xf>
    <xf numFmtId="49" fontId="10" fillId="11" borderId="34" xfId="0" applyNumberFormat="1" applyFont="1" applyFill="1" applyBorder="1" applyAlignment="1">
      <alignment horizontal="center" vertical="top" wrapText="1"/>
    </xf>
    <xf numFmtId="49" fontId="10" fillId="11" borderId="34" xfId="0" applyNumberFormat="1" applyFont="1" applyFill="1" applyBorder="1" applyAlignment="1">
      <alignment horizontal="left" vertical="top"/>
    </xf>
    <xf numFmtId="49" fontId="0" fillId="0" borderId="34" xfId="0" applyNumberFormat="1" applyFont="1" applyBorder="1" applyAlignment="1">
      <alignment horizontal="left" vertical="top"/>
    </xf>
    <xf numFmtId="49" fontId="0" fillId="0" borderId="0" xfId="0" applyNumberFormat="1" applyFont="1" applyBorder="1" applyAlignment="1">
      <alignment horizontal="left" vertical="top" wrapText="1"/>
    </xf>
    <xf numFmtId="49" fontId="0" fillId="0" borderId="0" xfId="0" applyNumberFormat="1" applyFont="1" applyBorder="1" applyAlignment="1">
      <alignment horizontal="left" vertical="top"/>
    </xf>
    <xf numFmtId="49" fontId="0" fillId="0" borderId="0" xfId="0" applyNumberFormat="1" applyFont="1" applyBorder="1" applyAlignment="1">
      <alignment horizontal="center" vertical="top" wrapText="1"/>
    </xf>
    <xf numFmtId="0" fontId="0" fillId="0" borderId="0" xfId="0" applyNumberFormat="1" applyFont="1" applyFill="1" applyAlignment="1">
      <alignment horizontal="center" vertical="center" wrapText="1"/>
    </xf>
    <xf numFmtId="0" fontId="0" fillId="0" borderId="34" xfId="0" applyNumberFormat="1" applyFont="1" applyBorder="1" applyAlignment="1">
      <alignment horizontal="left" vertical="top"/>
    </xf>
    <xf numFmtId="0" fontId="0" fillId="0" borderId="38" xfId="0" applyNumberFormat="1" applyFont="1" applyBorder="1" applyAlignment="1">
      <alignment horizontal="left" vertical="top" wrapText="1"/>
    </xf>
    <xf numFmtId="0" fontId="0" fillId="0" borderId="0" xfId="0" applyNumberFormat="1" applyFont="1" applyBorder="1" applyAlignment="1">
      <alignment horizontal="center" vertical="center" wrapText="1"/>
    </xf>
    <xf numFmtId="0" fontId="0" fillId="0" borderId="0" xfId="0" applyNumberFormat="1" applyFont="1" applyBorder="1" applyAlignment="1">
      <alignment horizontal="center" vertical="top" wrapText="1"/>
    </xf>
    <xf numFmtId="0" fontId="36" fillId="0" borderId="0" xfId="0" applyNumberFormat="1" applyFont="1" applyBorder="1" applyAlignment="1">
      <alignment horizontal="right" vertical="top" wrapText="1"/>
    </xf>
    <xf numFmtId="0" fontId="0" fillId="0" borderId="34" xfId="0" quotePrefix="1" applyFont="1" applyFill="1" applyBorder="1" applyAlignment="1">
      <alignment horizontal="left" vertical="top"/>
    </xf>
    <xf numFmtId="0" fontId="0" fillId="0" borderId="34" xfId="0" applyFont="1" applyFill="1" applyBorder="1" applyAlignment="1">
      <alignment horizontal="left" vertical="top"/>
    </xf>
    <xf numFmtId="17" fontId="0" fillId="0" borderId="34" xfId="0" quotePrefix="1" applyNumberFormat="1" applyFont="1" applyFill="1" applyBorder="1" applyAlignment="1">
      <alignment horizontal="left" vertical="top"/>
    </xf>
    <xf numFmtId="0" fontId="0" fillId="11" borderId="34" xfId="0" applyNumberFormat="1" applyFont="1" applyFill="1" applyBorder="1" applyAlignment="1">
      <alignment horizontal="center" vertical="center" wrapText="1"/>
    </xf>
    <xf numFmtId="49" fontId="10" fillId="11" borderId="38" xfId="0" applyNumberFormat="1" applyFont="1" applyFill="1" applyBorder="1" applyAlignment="1">
      <alignment horizontal="center" vertical="top"/>
    </xf>
    <xf numFmtId="0" fontId="0" fillId="0" borderId="34" xfId="0" applyNumberFormat="1" applyFont="1" applyBorder="1" applyAlignment="1">
      <alignment horizontal="center" vertical="center" wrapText="1"/>
    </xf>
    <xf numFmtId="49" fontId="0" fillId="0" borderId="34" xfId="0" applyNumberFormat="1" applyFont="1" applyBorder="1" applyAlignment="1">
      <alignment horizontal="center" vertical="top" wrapText="1"/>
    </xf>
    <xf numFmtId="0" fontId="0" fillId="11" borderId="34" xfId="0" applyNumberFormat="1" applyFont="1" applyFill="1" applyBorder="1" applyAlignment="1">
      <alignment horizontal="center" vertical="top"/>
    </xf>
    <xf numFmtId="0" fontId="0" fillId="0" borderId="0" xfId="0" applyFont="1" applyAlignment="1">
      <alignment vertical="center"/>
    </xf>
    <xf numFmtId="9" fontId="25" fillId="0" borderId="34" xfId="3" applyFont="1" applyFill="1" applyBorder="1" applyAlignment="1">
      <alignment horizontal="center"/>
    </xf>
    <xf numFmtId="9" fontId="25" fillId="0" borderId="34" xfId="0" applyNumberFormat="1" applyFont="1" applyBorder="1" applyAlignment="1">
      <alignment horizontal="center"/>
    </xf>
    <xf numFmtId="0" fontId="25" fillId="0" borderId="37" xfId="0" applyNumberFormat="1" applyFont="1" applyBorder="1" applyAlignment="1">
      <alignment horizontal="center"/>
    </xf>
    <xf numFmtId="9" fontId="0" fillId="0" borderId="34" xfId="0" applyNumberFormat="1" applyFont="1" applyBorder="1" applyAlignment="1">
      <alignment horizontal="center"/>
    </xf>
    <xf numFmtId="0" fontId="0" fillId="0" borderId="34" xfId="0" applyFont="1" applyBorder="1" applyAlignment="1">
      <alignment horizontal="left"/>
    </xf>
    <xf numFmtId="0" fontId="6" fillId="2" borderId="75" xfId="0" applyNumberFormat="1" applyFont="1" applyFill="1" applyBorder="1" applyAlignment="1">
      <alignment horizontal="left" vertical="top" wrapText="1"/>
    </xf>
    <xf numFmtId="49" fontId="6" fillId="2" borderId="75" xfId="0" applyNumberFormat="1" applyFont="1" applyFill="1" applyBorder="1" applyAlignment="1">
      <alignment horizontal="left" vertical="top" wrapText="1"/>
    </xf>
    <xf numFmtId="0" fontId="0" fillId="0" borderId="34" xfId="0" applyFont="1" applyBorder="1" applyAlignment="1">
      <alignment vertical="top" wrapText="1"/>
    </xf>
    <xf numFmtId="0" fontId="0" fillId="0" borderId="0" xfId="0" applyFont="1" applyAlignment="1">
      <alignment horizontal="left" vertical="top"/>
    </xf>
    <xf numFmtId="0" fontId="0" fillId="5" borderId="34" xfId="0" applyFont="1" applyFill="1" applyBorder="1" applyAlignment="1">
      <alignment vertical="top"/>
    </xf>
    <xf numFmtId="49" fontId="0" fillId="5" borderId="34" xfId="0" applyNumberFormat="1" applyFont="1" applyFill="1" applyBorder="1" applyAlignment="1">
      <alignment horizontal="left" vertical="top"/>
    </xf>
    <xf numFmtId="0" fontId="0" fillId="5" borderId="34" xfId="0" applyFont="1" applyFill="1" applyBorder="1" applyAlignment="1">
      <alignment vertical="top" wrapText="1"/>
    </xf>
    <xf numFmtId="0" fontId="0" fillId="5" borderId="34" xfId="0" applyFont="1" applyFill="1" applyBorder="1" applyAlignment="1">
      <alignment horizontal="left" vertical="top"/>
    </xf>
    <xf numFmtId="14" fontId="1" fillId="0" borderId="67" xfId="0" applyNumberFormat="1" applyFont="1" applyFill="1" applyBorder="1" applyAlignment="1" applyProtection="1">
      <alignment horizontal="center" vertical="top" wrapText="1"/>
      <protection locked="0"/>
    </xf>
    <xf numFmtId="0" fontId="1" fillId="0" borderId="67" xfId="0" applyFont="1" applyBorder="1" applyAlignment="1" applyProtection="1">
      <alignment horizontal="center" vertical="center" wrapText="1"/>
      <protection locked="0"/>
    </xf>
    <xf numFmtId="0" fontId="23" fillId="0" borderId="67" xfId="0" applyNumberFormat="1" applyFont="1" applyFill="1" applyBorder="1" applyAlignment="1" applyProtection="1">
      <alignment horizontal="center" vertical="center" wrapText="1"/>
      <protection locked="0"/>
    </xf>
    <xf numFmtId="0" fontId="31" fillId="0" borderId="67" xfId="0" applyNumberFormat="1" applyFont="1" applyFill="1" applyBorder="1" applyAlignment="1" applyProtection="1">
      <alignment horizontal="center" vertical="center" wrapText="1"/>
      <protection locked="0"/>
    </xf>
    <xf numFmtId="0" fontId="1" fillId="0" borderId="67" xfId="0" applyNumberFormat="1" applyFont="1" applyFill="1" applyBorder="1" applyAlignment="1" applyProtection="1">
      <alignment horizontal="center" vertical="center" wrapText="1"/>
      <protection locked="0"/>
    </xf>
    <xf numFmtId="0" fontId="1" fillId="0" borderId="67" xfId="0" applyNumberFormat="1" applyFont="1" applyBorder="1" applyAlignment="1" applyProtection="1">
      <alignment horizontal="center" vertical="center" wrapText="1"/>
      <protection locked="0"/>
    </xf>
    <xf numFmtId="0" fontId="0" fillId="0" borderId="34" xfId="0" applyNumberFormat="1" applyFont="1" applyFill="1" applyBorder="1" applyAlignment="1">
      <alignment horizontal="center" vertical="center" wrapText="1"/>
    </xf>
    <xf numFmtId="0" fontId="0" fillId="17" borderId="34" xfId="0" applyNumberFormat="1" applyFont="1" applyFill="1" applyBorder="1" applyAlignment="1">
      <alignment horizontal="center" vertical="center" wrapText="1"/>
    </xf>
    <xf numFmtId="0" fontId="37" fillId="0" borderId="0" xfId="0" applyNumberFormat="1" applyFont="1" applyBorder="1" applyAlignment="1">
      <alignment vertical="top" wrapText="1"/>
    </xf>
    <xf numFmtId="0" fontId="0" fillId="0" borderId="34" xfId="0" applyFont="1" applyFill="1" applyBorder="1"/>
    <xf numFmtId="49" fontId="0" fillId="0" borderId="34" xfId="0" applyNumberFormat="1" applyFont="1" applyFill="1" applyBorder="1" applyAlignment="1">
      <alignment horizontal="left" vertical="top"/>
    </xf>
    <xf numFmtId="49" fontId="2" fillId="0" borderId="30" xfId="0" applyNumberFormat="1" applyFont="1" applyFill="1" applyBorder="1" applyAlignment="1">
      <alignment horizontal="left" vertical="top" wrapText="1" indent="1"/>
    </xf>
    <xf numFmtId="49" fontId="2" fillId="0" borderId="31" xfId="0" applyNumberFormat="1" applyFont="1" applyFill="1" applyBorder="1" applyAlignment="1">
      <alignment horizontal="left" vertical="top" wrapText="1" indent="1"/>
    </xf>
    <xf numFmtId="49" fontId="2" fillId="0" borderId="23" xfId="0" applyNumberFormat="1" applyFont="1" applyFill="1" applyBorder="1" applyAlignment="1">
      <alignment horizontal="left" vertical="top" wrapText="1" indent="1"/>
    </xf>
    <xf numFmtId="49" fontId="2" fillId="0" borderId="21" xfId="0" applyNumberFormat="1" applyFont="1" applyFill="1" applyBorder="1" applyAlignment="1">
      <alignment horizontal="left" vertical="top" wrapText="1" indent="1"/>
    </xf>
    <xf numFmtId="49" fontId="2" fillId="0" borderId="0" xfId="0" applyNumberFormat="1" applyFont="1" applyFill="1" applyBorder="1" applyAlignment="1">
      <alignment horizontal="left" vertical="top" wrapText="1" indent="1"/>
    </xf>
    <xf numFmtId="49" fontId="4" fillId="2" borderId="0" xfId="0" applyNumberFormat="1" applyFont="1" applyFill="1" applyBorder="1" applyAlignment="1">
      <alignment horizontal="left" vertical="top" wrapText="1" indent="1"/>
    </xf>
    <xf numFmtId="49" fontId="2" fillId="0" borderId="18" xfId="0" applyNumberFormat="1" applyFont="1" applyFill="1" applyBorder="1" applyAlignment="1">
      <alignment horizontal="left" vertical="top" wrapText="1" indent="1"/>
    </xf>
    <xf numFmtId="49" fontId="2" fillId="0" borderId="29" xfId="0" applyNumberFormat="1" applyFont="1" applyFill="1" applyBorder="1" applyAlignment="1">
      <alignment horizontal="left" vertical="top" wrapText="1" indent="1"/>
    </xf>
    <xf numFmtId="49" fontId="2" fillId="2" borderId="11" xfId="0" applyNumberFormat="1" applyFont="1" applyFill="1" applyBorder="1" applyAlignment="1">
      <alignment horizontal="left" vertical="top" wrapText="1" indent="1"/>
    </xf>
    <xf numFmtId="49" fontId="2" fillId="2" borderId="12" xfId="0" applyNumberFormat="1" applyFont="1" applyFill="1" applyBorder="1" applyAlignment="1">
      <alignment horizontal="left" vertical="top" wrapText="1" indent="1"/>
    </xf>
    <xf numFmtId="49" fontId="3" fillId="3" borderId="1" xfId="0" applyNumberFormat="1" applyFont="1" applyFill="1" applyBorder="1" applyAlignment="1">
      <alignment horizontal="left" vertical="top" wrapText="1" indent="1"/>
    </xf>
    <xf numFmtId="49" fontId="3" fillId="3" borderId="2" xfId="0" applyNumberFormat="1" applyFont="1" applyFill="1" applyBorder="1" applyAlignment="1">
      <alignment horizontal="left" vertical="top" wrapText="1" indent="1"/>
    </xf>
    <xf numFmtId="49" fontId="2" fillId="2" borderId="17" xfId="0" applyNumberFormat="1" applyFont="1" applyFill="1" applyBorder="1" applyAlignment="1">
      <alignment horizontal="left" vertical="top" wrapText="1" indent="1"/>
    </xf>
    <xf numFmtId="49" fontId="2" fillId="2" borderId="19" xfId="0" applyNumberFormat="1" applyFont="1" applyFill="1" applyBorder="1" applyAlignment="1">
      <alignment horizontal="left" vertical="top" wrapText="1" indent="1"/>
    </xf>
    <xf numFmtId="0" fontId="2" fillId="2" borderId="11" xfId="0" applyNumberFormat="1" applyFont="1" applyFill="1" applyBorder="1" applyAlignment="1">
      <alignment horizontal="left" vertical="top" wrapText="1" indent="1"/>
    </xf>
    <xf numFmtId="0" fontId="2" fillId="2" borderId="12" xfId="0" applyNumberFormat="1" applyFont="1" applyFill="1" applyBorder="1" applyAlignment="1">
      <alignment horizontal="left" vertical="top" wrapText="1" indent="1"/>
    </xf>
    <xf numFmtId="49" fontId="2" fillId="2" borderId="8" xfId="0" applyNumberFormat="1" applyFont="1" applyFill="1" applyBorder="1" applyAlignment="1">
      <alignment horizontal="left" vertical="top" wrapText="1" indent="1"/>
    </xf>
    <xf numFmtId="49" fontId="2" fillId="2" borderId="9" xfId="0" applyNumberFormat="1" applyFont="1" applyFill="1" applyBorder="1" applyAlignment="1">
      <alignment horizontal="left" vertical="top" wrapText="1" indent="1"/>
    </xf>
    <xf numFmtId="49" fontId="2" fillId="2" borderId="14" xfId="0" applyNumberFormat="1" applyFont="1" applyFill="1" applyBorder="1" applyAlignment="1">
      <alignment horizontal="left" vertical="top" wrapText="1" indent="1"/>
    </xf>
    <xf numFmtId="49" fontId="2" fillId="2" borderId="15" xfId="0" applyNumberFormat="1" applyFont="1" applyFill="1" applyBorder="1" applyAlignment="1">
      <alignment horizontal="left" vertical="top" wrapText="1" indent="1"/>
    </xf>
    <xf numFmtId="0" fontId="2" fillId="2" borderId="11" xfId="0" applyNumberFormat="1" applyFont="1" applyFill="1" applyBorder="1" applyAlignment="1">
      <alignment horizontal="left" vertical="top" wrapText="1" indent="2"/>
    </xf>
    <xf numFmtId="0" fontId="2" fillId="2" borderId="12" xfId="0" applyNumberFormat="1" applyFont="1" applyFill="1" applyBorder="1" applyAlignment="1">
      <alignment horizontal="left" vertical="top" wrapText="1" indent="2"/>
    </xf>
    <xf numFmtId="0" fontId="2" fillId="2" borderId="33" xfId="0" applyNumberFormat="1" applyFont="1" applyFill="1" applyBorder="1" applyAlignment="1">
      <alignment horizontal="left" vertical="top" wrapText="1" indent="1"/>
    </xf>
    <xf numFmtId="49" fontId="2" fillId="2" borderId="18" xfId="0" applyNumberFormat="1" applyFont="1" applyFill="1" applyBorder="1" applyAlignment="1">
      <alignment horizontal="left" vertical="top" wrapText="1" indent="1"/>
    </xf>
    <xf numFmtId="49" fontId="2" fillId="2" borderId="20" xfId="0" applyNumberFormat="1" applyFont="1" applyFill="1" applyBorder="1" applyAlignment="1">
      <alignment horizontal="left" vertical="top" wrapText="1" indent="1"/>
    </xf>
    <xf numFmtId="49" fontId="2" fillId="2" borderId="21" xfId="0" applyNumberFormat="1" applyFont="1" applyFill="1" applyBorder="1" applyAlignment="1">
      <alignment horizontal="left" vertical="top" wrapText="1" indent="1"/>
    </xf>
    <xf numFmtId="0" fontId="2" fillId="2" borderId="24" xfId="0" applyNumberFormat="1" applyFont="1" applyFill="1" applyBorder="1" applyAlignment="1">
      <alignment horizontal="left" vertical="top" wrapText="1" indent="2"/>
    </xf>
    <xf numFmtId="49" fontId="5" fillId="3" borderId="7" xfId="0" applyNumberFormat="1" applyFont="1" applyFill="1" applyBorder="1" applyAlignment="1">
      <alignment horizontal="right" vertical="top" wrapText="1" indent="1"/>
    </xf>
    <xf numFmtId="49" fontId="5" fillId="3" borderId="0" xfId="0" applyNumberFormat="1" applyFont="1" applyFill="1" applyBorder="1" applyAlignment="1">
      <alignment horizontal="right" vertical="top" wrapText="1" indent="1"/>
    </xf>
    <xf numFmtId="49" fontId="6" fillId="0" borderId="3" xfId="0" applyNumberFormat="1" applyFont="1" applyFill="1" applyBorder="1" applyAlignment="1">
      <alignment horizontal="left" vertical="top" wrapText="1" indent="2"/>
    </xf>
    <xf numFmtId="49" fontId="6" fillId="0" borderId="0" xfId="0" applyNumberFormat="1" applyFont="1" applyFill="1" applyBorder="1" applyAlignment="1">
      <alignment horizontal="left" vertical="top" wrapText="1" indent="2"/>
    </xf>
    <xf numFmtId="49" fontId="3" fillId="3" borderId="5" xfId="0" applyNumberFormat="1" applyFont="1" applyFill="1" applyBorder="1" applyAlignment="1">
      <alignment horizontal="left" vertical="top" wrapText="1" indent="1"/>
    </xf>
    <xf numFmtId="49" fontId="3" fillId="3" borderId="6" xfId="0" applyNumberFormat="1" applyFont="1" applyFill="1" applyBorder="1" applyAlignment="1">
      <alignment horizontal="left" vertical="top" wrapText="1" indent="1"/>
    </xf>
    <xf numFmtId="49" fontId="6" fillId="2" borderId="18" xfId="0" applyNumberFormat="1" applyFont="1" applyFill="1" applyBorder="1" applyAlignment="1">
      <alignment horizontal="left" vertical="top" wrapText="1" indent="1"/>
    </xf>
    <xf numFmtId="49" fontId="2" fillId="0" borderId="28" xfId="0" applyNumberFormat="1" applyFont="1" applyFill="1" applyBorder="1" applyAlignment="1">
      <alignment horizontal="left" vertical="top" wrapText="1" indent="1"/>
    </xf>
    <xf numFmtId="49" fontId="6" fillId="2" borderId="30" xfId="0" applyNumberFormat="1" applyFont="1" applyFill="1" applyBorder="1" applyAlignment="1">
      <alignment horizontal="left" vertical="top" wrapText="1" indent="1"/>
    </xf>
    <xf numFmtId="49" fontId="2" fillId="0" borderId="26" xfId="0" applyNumberFormat="1" applyFont="1" applyFill="1" applyBorder="1" applyAlignment="1">
      <alignment horizontal="left" vertical="top" wrapText="1" indent="1"/>
    </xf>
    <xf numFmtId="49" fontId="2" fillId="0" borderId="27" xfId="0" applyNumberFormat="1" applyFont="1" applyFill="1" applyBorder="1" applyAlignment="1">
      <alignment horizontal="left" vertical="top" wrapText="1" indent="1"/>
    </xf>
    <xf numFmtId="0" fontId="12" fillId="3" borderId="0" xfId="0" applyFont="1" applyFill="1" applyAlignment="1">
      <alignment horizontal="right" wrapText="1" indent="1"/>
    </xf>
    <xf numFmtId="0" fontId="10" fillId="13" borderId="0" xfId="0" applyFont="1" applyFill="1" applyAlignment="1">
      <alignment wrapText="1"/>
    </xf>
    <xf numFmtId="0" fontId="0" fillId="0" borderId="0" xfId="0" applyAlignment="1">
      <alignment wrapText="1"/>
    </xf>
    <xf numFmtId="0" fontId="24" fillId="14" borderId="91" xfId="0" applyNumberFormat="1" applyFont="1" applyFill="1" applyBorder="1" applyAlignment="1">
      <alignment horizontal="left" vertical="center" wrapText="1"/>
    </xf>
    <xf numFmtId="0" fontId="24" fillId="14" borderId="92" xfId="0" applyNumberFormat="1" applyFont="1" applyFill="1" applyBorder="1" applyAlignment="1">
      <alignment horizontal="left" vertical="center" wrapText="1"/>
    </xf>
    <xf numFmtId="0" fontId="24" fillId="14" borderId="81" xfId="0" applyNumberFormat="1" applyFont="1" applyFill="1" applyBorder="1" applyAlignment="1">
      <alignment horizontal="left" vertical="center" wrapText="1"/>
    </xf>
    <xf numFmtId="0" fontId="24" fillId="14" borderId="82" xfId="0" applyNumberFormat="1" applyFont="1" applyFill="1" applyBorder="1" applyAlignment="1">
      <alignment horizontal="left" vertical="center" wrapText="1"/>
    </xf>
    <xf numFmtId="0" fontId="1" fillId="5" borderId="67" xfId="0" applyNumberFormat="1" applyFont="1" applyFill="1" applyBorder="1" applyAlignment="1" applyProtection="1">
      <alignment horizontal="left" vertical="center" wrapText="1"/>
      <protection locked="0"/>
    </xf>
    <xf numFmtId="0" fontId="1" fillId="0" borderId="75" xfId="0" applyNumberFormat="1" applyFont="1" applyBorder="1" applyAlignment="1" applyProtection="1">
      <alignment horizontal="center" vertical="center" wrapText="1"/>
      <protection locked="0"/>
    </xf>
    <xf numFmtId="0" fontId="1" fillId="0" borderId="77" xfId="0" applyFont="1" applyBorder="1" applyAlignment="1" applyProtection="1">
      <alignment horizontal="center" vertical="center" wrapText="1"/>
      <protection locked="0"/>
    </xf>
    <xf numFmtId="0" fontId="2" fillId="2" borderId="75" xfId="0" applyNumberFormat="1" applyFont="1" applyFill="1" applyBorder="1" applyAlignment="1">
      <alignment horizontal="left" vertical="center" wrapText="1"/>
    </xf>
    <xf numFmtId="0" fontId="2" fillId="2" borderId="76" xfId="0" applyNumberFormat="1" applyFont="1" applyFill="1" applyBorder="1" applyAlignment="1">
      <alignment horizontal="left" vertical="center" wrapText="1"/>
    </xf>
    <xf numFmtId="49" fontId="24" fillId="14" borderId="75" xfId="0" applyNumberFormat="1" applyFont="1" applyFill="1" applyBorder="1" applyAlignment="1">
      <alignment horizontal="left" vertical="center" wrapText="1"/>
    </xf>
    <xf numFmtId="0" fontId="1" fillId="0" borderId="76" xfId="0" applyFont="1" applyBorder="1" applyAlignment="1">
      <alignment horizontal="left" vertical="center" wrapText="1"/>
    </xf>
    <xf numFmtId="0" fontId="1" fillId="0" borderId="77" xfId="0" applyFont="1" applyBorder="1" applyAlignment="1">
      <alignment horizontal="left" vertical="center" wrapText="1"/>
    </xf>
    <xf numFmtId="0" fontId="2" fillId="2" borderId="67" xfId="0" applyNumberFormat="1" applyFont="1" applyFill="1" applyBorder="1" applyAlignment="1">
      <alignment horizontal="left" vertical="center" wrapText="1"/>
    </xf>
    <xf numFmtId="0" fontId="1" fillId="2" borderId="67" xfId="0" applyFont="1" applyFill="1" applyBorder="1" applyAlignment="1">
      <alignment horizontal="left" vertical="center" wrapText="1"/>
    </xf>
    <xf numFmtId="0" fontId="23" fillId="5" borderId="75" xfId="0" applyNumberFormat="1" applyFont="1" applyFill="1" applyBorder="1" applyAlignment="1" applyProtection="1">
      <alignment horizontal="left" vertical="center" wrapText="1"/>
      <protection locked="0"/>
    </xf>
    <xf numFmtId="0" fontId="23" fillId="5" borderId="76" xfId="0" applyNumberFormat="1" applyFont="1" applyFill="1" applyBorder="1" applyAlignment="1" applyProtection="1">
      <alignment horizontal="left" vertical="center" wrapText="1"/>
      <protection locked="0"/>
    </xf>
    <xf numFmtId="0" fontId="23" fillId="5" borderId="77" xfId="0" applyNumberFormat="1" applyFont="1" applyFill="1" applyBorder="1" applyAlignment="1" applyProtection="1">
      <alignment horizontal="left" vertical="center" wrapText="1"/>
      <protection locked="0"/>
    </xf>
    <xf numFmtId="0" fontId="24" fillId="14" borderId="75" xfId="0" applyNumberFormat="1" applyFont="1" applyFill="1" applyBorder="1" applyAlignment="1">
      <alignment horizontal="center" vertical="center" wrapText="1"/>
    </xf>
    <xf numFmtId="0" fontId="24" fillId="14" borderId="76" xfId="0" applyNumberFormat="1" applyFont="1" applyFill="1" applyBorder="1" applyAlignment="1">
      <alignment horizontal="center" vertical="center" wrapText="1"/>
    </xf>
    <xf numFmtId="0" fontId="24" fillId="14" borderId="77" xfId="0" applyNumberFormat="1" applyFont="1" applyFill="1" applyBorder="1" applyAlignment="1">
      <alignment horizontal="center" vertical="center" wrapText="1"/>
    </xf>
    <xf numFmtId="49" fontId="6" fillId="2" borderId="75" xfId="0" applyNumberFormat="1" applyFont="1" applyFill="1" applyBorder="1" applyAlignment="1">
      <alignment horizontal="left" vertical="top" wrapText="1"/>
    </xf>
    <xf numFmtId="49" fontId="6" fillId="2" borderId="77" xfId="0" applyNumberFormat="1" applyFont="1" applyFill="1" applyBorder="1" applyAlignment="1">
      <alignment horizontal="left" vertical="top" wrapText="1"/>
    </xf>
    <xf numFmtId="0" fontId="1" fillId="5" borderId="75" xfId="0" applyNumberFormat="1" applyFont="1" applyFill="1" applyBorder="1" applyAlignment="1" applyProtection="1">
      <alignment horizontal="left" vertical="top" wrapText="1"/>
      <protection locked="0"/>
    </xf>
    <xf numFmtId="0" fontId="1" fillId="5" borderId="76" xfId="0" applyNumberFormat="1" applyFont="1" applyFill="1" applyBorder="1" applyAlignment="1" applyProtection="1">
      <alignment horizontal="left" vertical="top" wrapText="1"/>
      <protection locked="0"/>
    </xf>
    <xf numFmtId="0" fontId="1" fillId="5" borderId="77" xfId="0" applyNumberFormat="1" applyFont="1" applyFill="1" applyBorder="1" applyAlignment="1" applyProtection="1">
      <alignment horizontal="left" vertical="top" wrapText="1"/>
      <protection locked="0"/>
    </xf>
    <xf numFmtId="0" fontId="1" fillId="2" borderId="76" xfId="0" applyFont="1" applyFill="1" applyBorder="1" applyAlignment="1">
      <alignment horizontal="left" vertical="center" wrapText="1"/>
    </xf>
    <xf numFmtId="49" fontId="24" fillId="14" borderId="75" xfId="0" applyNumberFormat="1" applyFont="1" applyFill="1"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1" fillId="0" borderId="76" xfId="0" applyFont="1" applyBorder="1" applyAlignment="1">
      <alignment horizontal="center" vertical="center" wrapText="1"/>
    </xf>
    <xf numFmtId="0" fontId="1" fillId="0" borderId="77" xfId="0" applyNumberFormat="1" applyFont="1" applyBorder="1" applyAlignment="1" applyProtection="1">
      <alignment horizontal="center" vertical="center" wrapText="1"/>
      <protection locked="0"/>
    </xf>
    <xf numFmtId="0" fontId="23" fillId="0" borderId="86" xfId="0" applyNumberFormat="1" applyFont="1" applyFill="1" applyBorder="1" applyAlignment="1" applyProtection="1">
      <alignment horizontal="center" vertical="center" wrapText="1"/>
      <protection locked="0"/>
    </xf>
    <xf numFmtId="0" fontId="23" fillId="0" borderId="87" xfId="0" applyNumberFormat="1" applyFont="1" applyFill="1" applyBorder="1" applyAlignment="1" applyProtection="1">
      <alignment horizontal="center" vertical="center" wrapText="1"/>
      <protection locked="0"/>
    </xf>
    <xf numFmtId="49" fontId="28" fillId="2" borderId="75" xfId="0" applyNumberFormat="1" applyFont="1" applyFill="1" applyBorder="1" applyAlignment="1">
      <alignment horizontal="left" vertical="top" wrapText="1"/>
    </xf>
    <xf numFmtId="0" fontId="26" fillId="0" borderId="76" xfId="0" applyFont="1" applyBorder="1" applyAlignment="1">
      <alignment horizontal="left" vertical="top" wrapText="1"/>
    </xf>
    <xf numFmtId="0" fontId="26" fillId="0" borderId="77" xfId="0" applyFont="1" applyBorder="1" applyAlignment="1">
      <alignment horizontal="left" vertical="top" wrapText="1"/>
    </xf>
    <xf numFmtId="49" fontId="24" fillId="14" borderId="76" xfId="0" applyNumberFormat="1" applyFont="1" applyFill="1" applyBorder="1" applyAlignment="1">
      <alignment horizontal="left" vertical="center" wrapText="1"/>
    </xf>
    <xf numFmtId="0" fontId="24" fillId="14" borderId="88" xfId="0" applyNumberFormat="1" applyFont="1" applyFill="1" applyBorder="1" applyAlignment="1">
      <alignment horizontal="center" vertical="center" wrapText="1"/>
    </xf>
    <xf numFmtId="0" fontId="24" fillId="14" borderId="87" xfId="0" applyNumberFormat="1" applyFont="1" applyFill="1" applyBorder="1" applyAlignment="1">
      <alignment horizontal="center" vertical="center" wrapText="1"/>
    </xf>
    <xf numFmtId="0" fontId="24" fillId="14" borderId="80" xfId="0" applyNumberFormat="1" applyFont="1" applyFill="1" applyBorder="1" applyAlignment="1">
      <alignment horizontal="center" vertical="center" wrapText="1"/>
    </xf>
    <xf numFmtId="0" fontId="24" fillId="14" borderId="81" xfId="0" applyNumberFormat="1" applyFont="1" applyFill="1" applyBorder="1" applyAlignment="1">
      <alignment horizontal="center" vertical="center" wrapText="1"/>
    </xf>
    <xf numFmtId="0" fontId="23" fillId="2" borderId="67" xfId="0" applyNumberFormat="1" applyFont="1" applyFill="1" applyBorder="1" applyAlignment="1">
      <alignment horizontal="left" vertical="top" wrapText="1"/>
    </xf>
    <xf numFmtId="0" fontId="29" fillId="2" borderId="67" xfId="0" applyNumberFormat="1" applyFont="1" applyFill="1" applyBorder="1" applyAlignment="1">
      <alignment horizontal="left" vertical="center" wrapText="1"/>
    </xf>
    <xf numFmtId="49" fontId="24" fillId="14" borderId="77" xfId="0" applyNumberFormat="1" applyFont="1" applyFill="1" applyBorder="1" applyAlignment="1">
      <alignment horizontal="left" vertical="center" wrapText="1"/>
    </xf>
    <xf numFmtId="49" fontId="24" fillId="14" borderId="67" xfId="0" applyNumberFormat="1" applyFont="1" applyFill="1" applyBorder="1" applyAlignment="1">
      <alignment horizontal="left" vertical="center" wrapText="1"/>
    </xf>
    <xf numFmtId="49" fontId="22" fillId="4" borderId="84" xfId="0" applyNumberFormat="1" applyFont="1" applyFill="1" applyBorder="1" applyAlignment="1">
      <alignment horizontal="center" vertical="center" wrapText="1"/>
    </xf>
    <xf numFmtId="0" fontId="0" fillId="0" borderId="83" xfId="0" applyBorder="1" applyAlignment="1">
      <alignment wrapText="1"/>
    </xf>
    <xf numFmtId="0" fontId="0" fillId="0" borderId="85" xfId="0" applyBorder="1" applyAlignment="1">
      <alignment wrapText="1"/>
    </xf>
    <xf numFmtId="0" fontId="0" fillId="0" borderId="78" xfId="0" applyBorder="1" applyAlignment="1">
      <alignment wrapText="1"/>
    </xf>
    <xf numFmtId="0" fontId="0" fillId="0" borderId="79" xfId="0" applyBorder="1" applyAlignment="1">
      <alignment wrapText="1"/>
    </xf>
    <xf numFmtId="0" fontId="0" fillId="0" borderId="80" xfId="0" applyBorder="1" applyAlignment="1">
      <alignment wrapText="1"/>
    </xf>
    <xf numFmtId="0" fontId="0" fillId="0" borderId="81" xfId="0" applyBorder="1" applyAlignment="1">
      <alignment wrapText="1"/>
    </xf>
    <xf numFmtId="0" fontId="0" fillId="0" borderId="82" xfId="0" applyBorder="1" applyAlignment="1">
      <alignment wrapText="1"/>
    </xf>
    <xf numFmtId="0" fontId="1" fillId="5" borderId="67" xfId="0" applyNumberFormat="1" applyFont="1" applyFill="1" applyBorder="1" applyAlignment="1" applyProtection="1">
      <alignment horizontal="left" vertical="top" wrapText="1"/>
      <protection locked="0"/>
    </xf>
    <xf numFmtId="0" fontId="1" fillId="0" borderId="67" xfId="0" applyFont="1" applyBorder="1" applyAlignment="1" applyProtection="1">
      <alignment vertical="top" wrapText="1"/>
      <protection locked="0"/>
    </xf>
    <xf numFmtId="49" fontId="22" fillId="4" borderId="83" xfId="0" applyNumberFormat="1" applyFont="1" applyFill="1" applyBorder="1" applyAlignment="1">
      <alignment horizontal="center" vertical="center" wrapText="1"/>
    </xf>
    <xf numFmtId="49" fontId="22" fillId="4" borderId="85" xfId="0" applyNumberFormat="1" applyFont="1" applyFill="1" applyBorder="1" applyAlignment="1">
      <alignment horizontal="center" vertical="center" wrapText="1"/>
    </xf>
    <xf numFmtId="49" fontId="22" fillId="4" borderId="80" xfId="0" applyNumberFormat="1" applyFont="1" applyFill="1" applyBorder="1" applyAlignment="1">
      <alignment horizontal="center" vertical="center" wrapText="1"/>
    </xf>
    <xf numFmtId="49" fontId="22" fillId="4" borderId="81" xfId="0" applyNumberFormat="1" applyFont="1" applyFill="1" applyBorder="1" applyAlignment="1">
      <alignment horizontal="center" vertical="center" wrapText="1"/>
    </xf>
    <xf numFmtId="49" fontId="22" fillId="4" borderId="82" xfId="0" applyNumberFormat="1" applyFont="1" applyFill="1" applyBorder="1" applyAlignment="1">
      <alignment horizontal="center" vertical="center" wrapText="1"/>
    </xf>
    <xf numFmtId="0" fontId="8" fillId="9" borderId="75" xfId="0" applyNumberFormat="1" applyFont="1" applyFill="1" applyBorder="1" applyAlignment="1">
      <alignment horizontal="center" vertical="center"/>
    </xf>
    <xf numFmtId="0" fontId="8" fillId="9" borderId="76" xfId="0" applyNumberFormat="1" applyFont="1" applyFill="1" applyBorder="1" applyAlignment="1">
      <alignment horizontal="center" vertical="center"/>
    </xf>
    <xf numFmtId="0" fontId="34" fillId="0" borderId="5" xfId="0" applyFont="1" applyBorder="1" applyAlignment="1">
      <alignment horizontal="left" vertical="top" wrapText="1"/>
    </xf>
    <xf numFmtId="0" fontId="34" fillId="0" borderId="6" xfId="0" applyFont="1" applyBorder="1" applyAlignment="1">
      <alignment horizontal="left" vertical="top" wrapText="1"/>
    </xf>
    <xf numFmtId="0" fontId="34" fillId="0" borderId="93" xfId="0" applyFont="1" applyBorder="1" applyAlignment="1">
      <alignment horizontal="left" vertical="top" wrapText="1"/>
    </xf>
    <xf numFmtId="0" fontId="34" fillId="0" borderId="3" xfId="0" applyFont="1" applyBorder="1" applyAlignment="1">
      <alignment horizontal="left" vertical="top" wrapText="1"/>
    </xf>
    <xf numFmtId="0" fontId="34" fillId="0" borderId="0" xfId="0" applyFont="1" applyBorder="1" applyAlignment="1">
      <alignment horizontal="left" vertical="top" wrapText="1"/>
    </xf>
    <xf numFmtId="0" fontId="34" fillId="0" borderId="94" xfId="0" applyFont="1" applyBorder="1" applyAlignment="1">
      <alignment horizontal="left" vertical="top" wrapText="1"/>
    </xf>
    <xf numFmtId="0" fontId="34" fillId="0" borderId="95" xfId="0" applyFont="1" applyBorder="1" applyAlignment="1">
      <alignment horizontal="left" vertical="top" wrapText="1"/>
    </xf>
    <xf numFmtId="0" fontId="34" fillId="0" borderId="96" xfId="0" applyFont="1" applyBorder="1" applyAlignment="1">
      <alignment horizontal="left" vertical="top" wrapText="1"/>
    </xf>
    <xf numFmtId="0" fontId="34" fillId="0" borderId="97" xfId="0" applyFont="1" applyBorder="1" applyAlignment="1">
      <alignment horizontal="left" vertical="top" wrapText="1"/>
    </xf>
    <xf numFmtId="0" fontId="34" fillId="18" borderId="5" xfId="0" applyFont="1" applyFill="1" applyBorder="1" applyAlignment="1">
      <alignment horizontal="left" vertical="top" wrapText="1"/>
    </xf>
    <xf numFmtId="0" fontId="34" fillId="18" borderId="6" xfId="0" applyFont="1" applyFill="1" applyBorder="1" applyAlignment="1">
      <alignment horizontal="left" vertical="top" wrapText="1"/>
    </xf>
    <xf numFmtId="0" fontId="34" fillId="18" borderId="93" xfId="0" applyFont="1" applyFill="1" applyBorder="1" applyAlignment="1">
      <alignment horizontal="left" vertical="top" wrapText="1"/>
    </xf>
    <xf numFmtId="0" fontId="34" fillId="18" borderId="3" xfId="0" applyFont="1" applyFill="1" applyBorder="1" applyAlignment="1">
      <alignment horizontal="left" vertical="top" wrapText="1"/>
    </xf>
    <xf numFmtId="0" fontId="34" fillId="18" borderId="0" xfId="0" applyFont="1" applyFill="1" applyBorder="1" applyAlignment="1">
      <alignment horizontal="left" vertical="top" wrapText="1"/>
    </xf>
    <xf numFmtId="0" fontId="34" fillId="18" borderId="94" xfId="0" applyFont="1" applyFill="1" applyBorder="1" applyAlignment="1">
      <alignment horizontal="left" vertical="top" wrapText="1"/>
    </xf>
    <xf numFmtId="0" fontId="34" fillId="18" borderId="95" xfId="0" applyFont="1" applyFill="1" applyBorder="1" applyAlignment="1">
      <alignment horizontal="left" vertical="top" wrapText="1"/>
    </xf>
    <xf numFmtId="0" fontId="34" fillId="18" borderId="96" xfId="0" applyFont="1" applyFill="1" applyBorder="1" applyAlignment="1">
      <alignment horizontal="left" vertical="top" wrapText="1"/>
    </xf>
    <xf numFmtId="0" fontId="34" fillId="18" borderId="97" xfId="0" applyFont="1" applyFill="1" applyBorder="1" applyAlignment="1">
      <alignment horizontal="left" vertical="top" wrapText="1"/>
    </xf>
    <xf numFmtId="0" fontId="34" fillId="0" borderId="98" xfId="0" applyFont="1" applyBorder="1" applyAlignment="1">
      <alignment horizontal="left" vertical="top" wrapText="1" indent="1"/>
    </xf>
    <xf numFmtId="0" fontId="34" fillId="0" borderId="99" xfId="0" applyFont="1" applyBorder="1" applyAlignment="1">
      <alignment horizontal="left" vertical="top" wrapText="1" indent="1"/>
    </xf>
    <xf numFmtId="0" fontId="34" fillId="0" borderId="100" xfId="0" applyFont="1" applyBorder="1" applyAlignment="1">
      <alignment horizontal="left" vertical="top" wrapText="1" indent="1"/>
    </xf>
    <xf numFmtId="0" fontId="34" fillId="0" borderId="101" xfId="0" applyFont="1" applyBorder="1" applyAlignment="1">
      <alignment horizontal="left" vertical="top" wrapText="1" indent="1"/>
    </xf>
    <xf numFmtId="0" fontId="34" fillId="0" borderId="90" xfId="0" applyFont="1" applyBorder="1" applyAlignment="1">
      <alignment horizontal="left" vertical="top" wrapText="1" indent="1"/>
    </xf>
    <xf numFmtId="0" fontId="34" fillId="0" borderId="102" xfId="0" applyFont="1" applyBorder="1" applyAlignment="1">
      <alignment horizontal="left" vertical="top" wrapText="1" indent="1"/>
    </xf>
    <xf numFmtId="0" fontId="34" fillId="0" borderId="103" xfId="0" applyFont="1" applyBorder="1" applyAlignment="1">
      <alignment horizontal="left" vertical="top" wrapText="1" indent="1"/>
    </xf>
    <xf numFmtId="0" fontId="34" fillId="0" borderId="104" xfId="0" applyFont="1" applyBorder="1" applyAlignment="1">
      <alignment horizontal="left" vertical="top" wrapText="1" indent="1"/>
    </xf>
    <xf numFmtId="0" fontId="34" fillId="0" borderId="105" xfId="0" applyFont="1" applyBorder="1" applyAlignment="1">
      <alignment horizontal="left" vertical="top" wrapText="1" indent="1"/>
    </xf>
    <xf numFmtId="0" fontId="13" fillId="0" borderId="89" xfId="0" applyNumberFormat="1" applyFont="1" applyBorder="1" applyAlignment="1">
      <alignment horizontal="center" vertical="center" wrapText="1"/>
    </xf>
    <xf numFmtId="14" fontId="1" fillId="0" borderId="86" xfId="0" applyNumberFormat="1" applyFont="1" applyFill="1" applyBorder="1" applyAlignment="1" applyProtection="1">
      <alignment horizontal="center" vertical="top" wrapText="1"/>
      <protection locked="0"/>
    </xf>
    <xf numFmtId="0" fontId="1" fillId="0" borderId="87" xfId="0" applyNumberFormat="1" applyFont="1" applyFill="1" applyBorder="1" applyAlignment="1" applyProtection="1">
      <alignment horizontal="center" vertical="top" wrapText="1"/>
      <protection locked="0"/>
    </xf>
    <xf numFmtId="0" fontId="1" fillId="0" borderId="77" xfId="0" applyFont="1" applyBorder="1" applyAlignment="1" applyProtection="1">
      <alignment horizontal="left" vertical="top" wrapText="1"/>
      <protection locked="0"/>
    </xf>
    <xf numFmtId="0" fontId="1" fillId="0" borderId="75" xfId="0" applyNumberFormat="1" applyFont="1" applyFill="1" applyBorder="1" applyAlignment="1" applyProtection="1">
      <alignment horizontal="left" vertical="top" wrapText="1"/>
      <protection locked="0"/>
    </xf>
    <xf numFmtId="49" fontId="6" fillId="2" borderId="86" xfId="0" applyNumberFormat="1" applyFont="1" applyFill="1" applyBorder="1" applyAlignment="1">
      <alignment horizontal="left" vertical="top" wrapText="1"/>
    </xf>
    <xf numFmtId="0" fontId="0" fillId="0" borderId="87" xfId="0" applyBorder="1" applyAlignment="1">
      <alignment horizontal="left" vertical="top" wrapText="1"/>
    </xf>
    <xf numFmtId="0" fontId="23" fillId="2" borderId="75" xfId="0" applyNumberFormat="1" applyFont="1" applyFill="1" applyBorder="1" applyAlignment="1">
      <alignment horizontal="left" vertical="top" wrapText="1"/>
    </xf>
    <xf numFmtId="0" fontId="23" fillId="2" borderId="76" xfId="0" applyNumberFormat="1" applyFont="1" applyFill="1" applyBorder="1" applyAlignment="1">
      <alignment horizontal="left" vertical="top" wrapText="1"/>
    </xf>
    <xf numFmtId="0" fontId="23" fillId="2" borderId="77" xfId="0" applyNumberFormat="1" applyFont="1" applyFill="1" applyBorder="1" applyAlignment="1">
      <alignment horizontal="left" vertical="top" wrapText="1"/>
    </xf>
    <xf numFmtId="49" fontId="22" fillId="4" borderId="69"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11" borderId="35" xfId="0" applyNumberFormat="1" applyFont="1" applyFill="1" applyBorder="1" applyAlignment="1">
      <alignment vertical="top"/>
    </xf>
    <xf numFmtId="0" fontId="0" fillId="11" borderId="36" xfId="0" applyNumberFormat="1" applyFont="1" applyFill="1" applyBorder="1" applyAlignment="1">
      <alignment vertical="top"/>
    </xf>
    <xf numFmtId="0" fontId="0" fillId="11" borderId="37" xfId="0" applyNumberFormat="1" applyFont="1" applyFill="1" applyBorder="1" applyAlignment="1">
      <alignment vertical="top"/>
    </xf>
    <xf numFmtId="0" fontId="0" fillId="0" borderId="35" xfId="0" applyNumberFormat="1" applyFont="1" applyBorder="1" applyAlignment="1">
      <alignment horizontal="left" vertical="top" wrapText="1"/>
    </xf>
    <xf numFmtId="0" fontId="0" fillId="0" borderId="36" xfId="0" applyNumberFormat="1" applyFont="1" applyBorder="1" applyAlignment="1">
      <alignment horizontal="left" vertical="top" wrapText="1"/>
    </xf>
    <xf numFmtId="0" fontId="0" fillId="0" borderId="37" xfId="0" applyNumberFormat="1" applyFont="1" applyBorder="1" applyAlignment="1">
      <alignment horizontal="left" vertical="top" wrapText="1"/>
    </xf>
    <xf numFmtId="0" fontId="0" fillId="17" borderId="35" xfId="0" applyNumberFormat="1" applyFont="1" applyFill="1" applyBorder="1" applyAlignment="1">
      <alignment horizontal="left" vertical="top" wrapText="1"/>
    </xf>
    <xf numFmtId="0" fontId="0" fillId="17" borderId="36" xfId="0" applyNumberFormat="1" applyFont="1" applyFill="1" applyBorder="1" applyAlignment="1">
      <alignment horizontal="left" vertical="top" wrapText="1"/>
    </xf>
    <xf numFmtId="0" fontId="0" fillId="17" borderId="37" xfId="0" applyNumberFormat="1" applyFont="1" applyFill="1" applyBorder="1" applyAlignment="1">
      <alignment horizontal="left" vertical="top" wrapText="1"/>
    </xf>
    <xf numFmtId="49" fontId="0" fillId="0" borderId="35" xfId="0" applyNumberFormat="1" applyFont="1" applyBorder="1" applyAlignment="1">
      <alignment horizontal="left" vertical="top" wrapText="1"/>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49" fontId="10" fillId="11" borderId="35" xfId="0" applyNumberFormat="1" applyFont="1" applyFill="1" applyBorder="1" applyAlignment="1">
      <alignment horizontal="left" vertical="top"/>
    </xf>
    <xf numFmtId="0" fontId="0" fillId="0" borderId="36" xfId="0" applyFont="1" applyBorder="1" applyAlignment="1">
      <alignment horizontal="left" vertical="top"/>
    </xf>
    <xf numFmtId="0" fontId="0" fillId="0" borderId="37" xfId="0" applyFont="1" applyBorder="1" applyAlignment="1">
      <alignment horizontal="left" vertical="top"/>
    </xf>
    <xf numFmtId="49" fontId="8" fillId="4" borderId="7" xfId="0" applyNumberFormat="1" applyFont="1" applyFill="1" applyBorder="1" applyAlignment="1">
      <alignment horizontal="left" vertical="top"/>
    </xf>
    <xf numFmtId="49" fontId="8" fillId="4" borderId="0" xfId="0" applyNumberFormat="1" applyFont="1" applyFill="1" applyBorder="1" applyAlignment="1">
      <alignment horizontal="left" vertical="top"/>
    </xf>
    <xf numFmtId="49" fontId="0" fillId="0" borderId="34" xfId="0" applyNumberFormat="1" applyFont="1" applyBorder="1" applyAlignment="1">
      <alignment horizontal="left" vertical="top" wrapText="1"/>
    </xf>
    <xf numFmtId="0" fontId="0" fillId="0" borderId="34" xfId="0" applyFont="1" applyBorder="1" applyAlignment="1">
      <alignment vertical="top" wrapText="1"/>
    </xf>
    <xf numFmtId="49" fontId="9" fillId="15" borderId="34" xfId="0" applyNumberFormat="1" applyFont="1" applyFill="1" applyBorder="1" applyAlignment="1">
      <alignment horizontal="center" vertical="top" wrapText="1"/>
    </xf>
    <xf numFmtId="0" fontId="9" fillId="15" borderId="34" xfId="0" applyFont="1" applyFill="1" applyBorder="1" applyAlignment="1">
      <alignment horizontal="center" vertical="top" wrapText="1"/>
    </xf>
    <xf numFmtId="0" fontId="13" fillId="12" borderId="34" xfId="0" applyFont="1" applyFill="1" applyBorder="1" applyAlignment="1">
      <alignment wrapText="1"/>
    </xf>
    <xf numFmtId="0" fontId="13" fillId="16" borderId="34" xfId="0" applyFont="1" applyFill="1" applyBorder="1" applyAlignment="1"/>
    <xf numFmtId="0" fontId="13" fillId="0" borderId="45" xfId="0" applyNumberFormat="1" applyFont="1" applyBorder="1" applyAlignment="1">
      <alignment horizontal="left" vertical="top" wrapText="1"/>
    </xf>
    <xf numFmtId="0" fontId="13" fillId="0" borderId="45" xfId="0" applyFont="1" applyBorder="1" applyAlignment="1">
      <alignment horizontal="left" vertical="top" wrapText="1"/>
    </xf>
    <xf numFmtId="0" fontId="13" fillId="0" borderId="0" xfId="0" applyNumberFormat="1" applyFont="1" applyBorder="1" applyAlignment="1">
      <alignment horizontal="left" vertical="top" wrapText="1"/>
    </xf>
    <xf numFmtId="0" fontId="13" fillId="0" borderId="0" xfId="0" applyFont="1" applyBorder="1" applyAlignment="1">
      <alignment horizontal="left" vertical="top" wrapText="1"/>
    </xf>
    <xf numFmtId="0" fontId="13" fillId="3" borderId="34" xfId="0" applyFont="1" applyFill="1" applyBorder="1" applyAlignment="1" applyProtection="1">
      <alignment horizontal="center" vertical="center" wrapText="1"/>
    </xf>
    <xf numFmtId="0" fontId="0" fillId="0" borderId="34" xfId="0" applyBorder="1" applyAlignment="1" applyProtection="1">
      <alignment wrapText="1"/>
    </xf>
    <xf numFmtId="0" fontId="18" fillId="3" borderId="37" xfId="1" applyFont="1" applyFill="1" applyBorder="1" applyAlignment="1" applyProtection="1">
      <alignment horizontal="left" vertical="center" wrapText="1"/>
    </xf>
    <xf numFmtId="0" fontId="18" fillId="3" borderId="34" xfId="1" applyFont="1" applyFill="1" applyBorder="1" applyAlignment="1" applyProtection="1">
      <alignment horizontal="left" vertical="center" wrapText="1"/>
    </xf>
    <xf numFmtId="0" fontId="19" fillId="3" borderId="34" xfId="0" applyFont="1" applyFill="1" applyBorder="1" applyAlignment="1" applyProtection="1">
      <alignment horizontal="left" vertical="center" wrapText="1"/>
    </xf>
    <xf numFmtId="0" fontId="0" fillId="3" borderId="34" xfId="0" applyFill="1" applyBorder="1" applyAlignment="1" applyProtection="1">
      <alignment wrapText="1"/>
    </xf>
    <xf numFmtId="0" fontId="0" fillId="5" borderId="41" xfId="0" applyFill="1" applyBorder="1" applyAlignment="1" applyProtection="1">
      <alignment horizontal="center" vertical="top" wrapText="1"/>
    </xf>
    <xf numFmtId="0" fontId="0" fillId="5" borderId="0" xfId="0" applyFill="1" applyBorder="1" applyAlignment="1" applyProtection="1">
      <alignment horizontal="center" vertical="top" wrapText="1"/>
    </xf>
    <xf numFmtId="0" fontId="13" fillId="3" borderId="35" xfId="0" applyFont="1" applyFill="1" applyBorder="1" applyAlignment="1" applyProtection="1">
      <alignment horizontal="right" vertical="center" wrapText="1"/>
    </xf>
    <xf numFmtId="0" fontId="13" fillId="3" borderId="36" xfId="0" applyFont="1" applyFill="1" applyBorder="1" applyAlignment="1" applyProtection="1">
      <alignment horizontal="right" vertical="center" wrapText="1"/>
    </xf>
    <xf numFmtId="0" fontId="1" fillId="0" borderId="34" xfId="0" applyFont="1" applyBorder="1" applyAlignment="1" applyProtection="1">
      <alignment horizontal="left" vertical="center" wrapText="1"/>
      <protection locked="0"/>
    </xf>
    <xf numFmtId="17" fontId="1" fillId="0" borderId="34" xfId="0" applyNumberFormat="1" applyFont="1" applyBorder="1" applyAlignment="1" applyProtection="1">
      <alignment horizontal="left" vertical="center" wrapText="1"/>
      <protection locked="0"/>
    </xf>
    <xf numFmtId="0" fontId="0" fillId="0" borderId="0" xfId="0" applyBorder="1" applyAlignment="1" applyProtection="1">
      <alignment horizontal="center" vertical="top" wrapText="1"/>
    </xf>
    <xf numFmtId="0" fontId="0" fillId="0" borderId="41" xfId="0" applyBorder="1" applyAlignment="1" applyProtection="1">
      <alignment horizontal="center" vertical="top" wrapText="1"/>
    </xf>
    <xf numFmtId="0" fontId="0" fillId="0" borderId="0" xfId="0" applyBorder="1" applyAlignment="1" applyProtection="1">
      <alignment vertical="top" wrapText="1"/>
    </xf>
    <xf numFmtId="0" fontId="0" fillId="0" borderId="44" xfId="0" applyBorder="1" applyAlignment="1" applyProtection="1">
      <alignment horizontal="left" vertical="center" wrapText="1"/>
    </xf>
    <xf numFmtId="0" fontId="0" fillId="0" borderId="45" xfId="0" applyBorder="1" applyAlignment="1" applyProtection="1">
      <alignment horizontal="left" vertical="center" wrapText="1"/>
    </xf>
    <xf numFmtId="0" fontId="0" fillId="0" borderId="46" xfId="0" applyBorder="1" applyAlignment="1" applyProtection="1">
      <alignment horizontal="left" vertical="center" wrapText="1"/>
    </xf>
    <xf numFmtId="0" fontId="1" fillId="0" borderId="39" xfId="0" applyFont="1" applyBorder="1" applyAlignment="1" applyProtection="1">
      <alignment vertical="center" wrapText="1"/>
      <protection locked="0"/>
    </xf>
    <xf numFmtId="0" fontId="0" fillId="0" borderId="35" xfId="0" applyBorder="1" applyAlignment="1" applyProtection="1">
      <alignment horizontal="left" vertical="center" wrapText="1"/>
    </xf>
    <xf numFmtId="0" fontId="0" fillId="0" borderId="36" xfId="0" applyBorder="1" applyAlignment="1" applyProtection="1">
      <alignment horizontal="left" vertical="center" wrapText="1"/>
    </xf>
    <xf numFmtId="0" fontId="0" fillId="0" borderId="37" xfId="0" applyBorder="1" applyAlignment="1" applyProtection="1">
      <alignment horizontal="left" vertical="center" wrapText="1"/>
    </xf>
    <xf numFmtId="0" fontId="1" fillId="0" borderId="34" xfId="0" applyFont="1" applyBorder="1" applyAlignment="1" applyProtection="1">
      <alignment vertical="center" wrapText="1"/>
      <protection locked="0"/>
    </xf>
    <xf numFmtId="0" fontId="1" fillId="0" borderId="35" xfId="0" applyFont="1" applyBorder="1" applyAlignment="1" applyProtection="1">
      <alignment vertical="center" wrapText="1"/>
      <protection locked="0"/>
    </xf>
    <xf numFmtId="0" fontId="1" fillId="0" borderId="37" xfId="0" applyFont="1" applyBorder="1" applyAlignment="1" applyProtection="1">
      <alignment vertical="center" wrapText="1"/>
      <protection locked="0"/>
    </xf>
    <xf numFmtId="0" fontId="0" fillId="5" borderId="0" xfId="0" applyFill="1" applyAlignment="1" applyProtection="1">
      <alignment horizontal="center" vertical="top" wrapText="1"/>
      <protection locked="0"/>
    </xf>
    <xf numFmtId="0" fontId="9" fillId="5" borderId="0" xfId="0" applyFont="1" applyFill="1" applyAlignment="1" applyProtection="1">
      <alignment vertical="center" wrapText="1"/>
    </xf>
    <xf numFmtId="0" fontId="10" fillId="0" borderId="0" xfId="0" applyFont="1" applyAlignment="1" applyProtection="1">
      <alignment wrapText="1"/>
    </xf>
    <xf numFmtId="0" fontId="10" fillId="5" borderId="0" xfId="0" applyFont="1" applyFill="1" applyAlignment="1" applyProtection="1">
      <alignment vertical="top" wrapText="1"/>
    </xf>
    <xf numFmtId="0" fontId="10" fillId="0" borderId="0" xfId="0" applyFont="1" applyAlignment="1" applyProtection="1">
      <alignment vertical="top" wrapText="1"/>
    </xf>
    <xf numFmtId="0" fontId="14" fillId="3" borderId="35" xfId="0" applyFont="1" applyFill="1" applyBorder="1" applyAlignment="1" applyProtection="1">
      <alignment horizontal="center" vertical="center"/>
    </xf>
    <xf numFmtId="0" fontId="0" fillId="3" borderId="36" xfId="0" applyFill="1" applyBorder="1" applyAlignment="1" applyProtection="1">
      <alignment horizontal="center" vertical="center"/>
    </xf>
    <xf numFmtId="0" fontId="0" fillId="3" borderId="37" xfId="0" applyFill="1" applyBorder="1" applyAlignment="1" applyProtection="1">
      <alignment horizontal="center" vertical="center"/>
    </xf>
    <xf numFmtId="0" fontId="14" fillId="3" borderId="34" xfId="0" applyFont="1" applyFill="1" applyBorder="1" applyAlignment="1" applyProtection="1">
      <alignment vertical="center" wrapText="1"/>
    </xf>
    <xf numFmtId="0" fontId="0" fillId="3" borderId="34" xfId="0" applyFill="1" applyBorder="1" applyAlignment="1" applyProtection="1">
      <alignment vertical="center" wrapText="1"/>
    </xf>
    <xf numFmtId="0" fontId="14" fillId="3" borderId="38" xfId="0" applyFont="1" applyFill="1" applyBorder="1" applyAlignment="1" applyProtection="1">
      <alignment vertical="center" wrapText="1"/>
    </xf>
    <xf numFmtId="0" fontId="0" fillId="3" borderId="39" xfId="0" applyFill="1" applyBorder="1" applyAlignment="1" applyProtection="1">
      <alignment vertical="center" wrapText="1"/>
    </xf>
    <xf numFmtId="0" fontId="7" fillId="0" borderId="38"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34" xfId="0" applyFont="1" applyBorder="1" applyAlignment="1" applyProtection="1">
      <alignment horizontal="center" vertical="center"/>
    </xf>
    <xf numFmtId="0" fontId="0" fillId="0" borderId="34" xfId="0" applyBorder="1" applyAlignment="1" applyProtection="1">
      <alignment horizontal="center" vertical="center"/>
    </xf>
    <xf numFmtId="0" fontId="2" fillId="0" borderId="62" xfId="0" applyFont="1" applyBorder="1" applyAlignment="1">
      <alignment horizontal="center"/>
    </xf>
    <xf numFmtId="0" fontId="2" fillId="0" borderId="63"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 fillId="0" borderId="59" xfId="0" applyFont="1" applyBorder="1" applyAlignment="1">
      <alignment horizontal="center"/>
    </xf>
    <xf numFmtId="0" fontId="2" fillId="0" borderId="60" xfId="0" applyFont="1" applyBorder="1" applyAlignment="1">
      <alignment horizontal="center"/>
    </xf>
  </cellXfs>
  <cellStyles count="4">
    <cellStyle name="Accent2" xfId="1" builtinId="33"/>
    <cellStyle name="Input Cell" xfId="2"/>
    <cellStyle name="Normal" xfId="0" builtinId="0"/>
    <cellStyle name="Percent" xfId="3" builtinId="5"/>
  </cellStyles>
  <dxfs count="83">
    <dxf>
      <fill>
        <patternFill>
          <bgColor rgb="FF00FF0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FFFF00"/>
        </patternFill>
      </fill>
    </dxf>
    <dxf>
      <fill>
        <patternFill>
          <bgColor theme="9" tint="-0.24994659260841701"/>
        </patternFill>
      </fill>
    </dxf>
    <dxf>
      <fill>
        <patternFill>
          <bgColor rgb="FFFF0000"/>
        </patternFill>
      </fill>
    </dxf>
    <dxf>
      <fill>
        <patternFill patternType="lightUp"/>
      </fill>
    </dxf>
    <dxf>
      <fill>
        <patternFill patternType="lightUp"/>
      </fill>
    </dxf>
    <dxf>
      <fill>
        <patternFill>
          <bgColor rgb="FF00FF0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FFFF00"/>
        </patternFill>
      </fill>
    </dxf>
    <dxf>
      <fill>
        <patternFill>
          <bgColor theme="9" tint="-0.24994659260841701"/>
        </patternFill>
      </fill>
    </dxf>
    <dxf>
      <fill>
        <patternFill>
          <bgColor rgb="FFFF0000"/>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theme="0"/>
        </patternFill>
      </fill>
    </dxf>
    <dxf>
      <font>
        <color auto="1"/>
      </font>
      <fill>
        <patternFill>
          <bgColor theme="0"/>
        </patternFill>
      </fill>
    </dxf>
    <dxf>
      <fill>
        <patternFill patternType="none">
          <bgColor auto="1"/>
        </patternFill>
      </fill>
    </dxf>
    <dxf>
      <fill>
        <patternFill>
          <bgColor theme="8" tint="0.79998168889431442"/>
        </patternFill>
      </fill>
    </dxf>
    <dxf>
      <font>
        <b/>
        <i val="0"/>
      </font>
      <fill>
        <patternFill>
          <bgColor theme="6" tint="0.59996337778862885"/>
        </patternFill>
      </fill>
    </dxf>
    <dxf>
      <fill>
        <patternFill>
          <bgColor theme="8" tint="0.79998168889431442"/>
        </patternFill>
      </fill>
    </dxf>
    <dxf>
      <fill>
        <patternFill>
          <bgColor theme="0"/>
        </patternFill>
      </fill>
    </dxf>
    <dxf>
      <fill>
        <patternFill>
          <bgColor theme="8" tint="0.79998168889431442"/>
        </patternFill>
      </fill>
    </dxf>
    <dxf>
      <fill>
        <patternFill>
          <bgColor rgb="FFDAEEF3"/>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C000"/>
        </patternFill>
      </fill>
    </dxf>
    <dxf>
      <font>
        <strike val="0"/>
        <color auto="1"/>
      </font>
      <fill>
        <patternFill>
          <bgColor rgb="FFFFFF66"/>
        </patternFill>
      </fill>
    </dxf>
    <dxf>
      <font>
        <strike val="0"/>
        <color theme="0"/>
      </font>
      <fill>
        <patternFill>
          <bgColor rgb="FF63BE7B"/>
        </patternFill>
      </fill>
    </dxf>
    <dxf>
      <font>
        <color theme="0"/>
      </font>
      <fill>
        <patternFill>
          <bgColor rgb="FF63BE7B"/>
        </patternFill>
      </fill>
    </dxf>
    <dxf>
      <font>
        <strike val="0"/>
        <color rgb="FFFF0000"/>
      </font>
      <fill>
        <patternFill>
          <bgColor rgb="FFF2F2F2"/>
        </patternFill>
      </fill>
    </dxf>
    <dxf>
      <font>
        <strike val="0"/>
        <color rgb="FFFF0000"/>
      </font>
      <fill>
        <patternFill>
          <bgColor rgb="FFF2F2F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patternFill>
      </fill>
    </dxf>
    <dxf>
      <font>
        <color theme="0"/>
      </font>
      <fill>
        <patternFill>
          <bgColor theme="0"/>
        </patternFill>
      </fill>
    </dxf>
    <dxf>
      <fill>
        <patternFill>
          <bgColor rgb="FFDAEEF3"/>
        </patternFill>
      </fill>
    </dxf>
    <dxf>
      <fill>
        <patternFill>
          <bgColor theme="0"/>
        </patternFill>
      </fill>
    </dxf>
    <dxf>
      <font>
        <color auto="1"/>
      </font>
      <fill>
        <patternFill>
          <bgColor theme="0"/>
        </patternFill>
      </fill>
    </dxf>
    <dxf>
      <fill>
        <patternFill patternType="none">
          <bgColor auto="1"/>
        </patternFill>
      </fill>
    </dxf>
    <dxf>
      <fill>
        <patternFill>
          <bgColor rgb="FFDAEEF3"/>
        </patternFill>
      </fill>
    </dxf>
    <dxf>
      <fill>
        <patternFill>
          <bgColor theme="0"/>
        </patternFill>
      </fill>
    </dxf>
    <dxf>
      <font>
        <color auto="1"/>
      </font>
      <fill>
        <patternFill>
          <bgColor theme="0"/>
        </patternFill>
      </fill>
    </dxf>
    <dxf>
      <fill>
        <patternFill patternType="none">
          <bgColor auto="1"/>
        </patternFill>
      </fill>
    </dxf>
    <dxf>
      <fill>
        <patternFill>
          <bgColor rgb="FFDAEEF3"/>
        </patternFill>
      </fill>
    </dxf>
    <dxf>
      <fill>
        <patternFill>
          <bgColor theme="0"/>
        </patternFill>
      </fill>
    </dxf>
    <dxf>
      <font>
        <color auto="1"/>
      </font>
      <fill>
        <patternFill>
          <bgColor theme="0"/>
        </patternFill>
      </fill>
    </dxf>
    <dxf>
      <fill>
        <patternFill patternType="none">
          <bgColor auto="1"/>
        </patternFill>
      </fill>
    </dxf>
    <dxf>
      <fill>
        <patternFill>
          <bgColor rgb="FFDAEEF3"/>
        </patternFill>
      </fill>
    </dxf>
    <dxf>
      <fill>
        <patternFill>
          <bgColor theme="0"/>
        </patternFill>
      </fill>
    </dxf>
    <dxf>
      <font>
        <color auto="1"/>
      </font>
      <fill>
        <patternFill>
          <bgColor theme="0"/>
        </patternFill>
      </fill>
    </dxf>
    <dxf>
      <fill>
        <patternFill patternType="none">
          <bgColor auto="1"/>
        </patternFill>
      </fill>
    </dxf>
    <dxf>
      <fill>
        <patternFill>
          <bgColor theme="8" tint="0.79998168889431442"/>
        </patternFill>
      </fill>
    </dxf>
    <dxf>
      <fill>
        <patternFill>
          <bgColor rgb="FFDAEEF3"/>
        </patternFill>
      </fill>
    </dxf>
    <dxf>
      <fill>
        <patternFill>
          <bgColor theme="0"/>
        </patternFill>
      </fill>
    </dxf>
    <dxf>
      <font>
        <color auto="1"/>
      </font>
      <fill>
        <patternFill>
          <bgColor theme="0"/>
        </patternFill>
      </fill>
    </dxf>
    <dxf>
      <fill>
        <patternFill patternType="none">
          <bgColor auto="1"/>
        </patternFill>
      </fill>
    </dxf>
    <dxf>
      <fill>
        <patternFill>
          <bgColor theme="8" tint="0.79998168889431442"/>
        </patternFill>
      </fill>
    </dxf>
    <dxf>
      <fill>
        <patternFill>
          <bgColor rgb="FFDAEEF3"/>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strike val="0"/>
        <outline val="0"/>
        <shadow val="0"/>
        <u val="none"/>
        <vertAlign val="baseline"/>
        <sz val="11"/>
        <color auto="1"/>
        <name val="Calibri"/>
        <scheme val="minor"/>
      </font>
      <numFmt numFmtId="30" formatCode="@"/>
      <alignment horizontal="left" vertical="top" textRotation="0" wrapText="1" indent="0" justifyLastLine="0" shrinkToFit="0" readingOrder="0"/>
    </dxf>
    <dxf>
      <font>
        <b/>
        <strike val="0"/>
        <outline val="0"/>
        <shadow val="0"/>
        <u val="none"/>
        <vertAlign val="baseline"/>
        <sz val="11"/>
        <color auto="1"/>
        <name val="Calibri"/>
        <scheme val="minor"/>
      </font>
      <numFmt numFmtId="0" formatCode="General"/>
      <alignment horizontal="right" vertical="top" textRotation="0" wrapText="0" indent="1" justifyLastLine="0" shrinkToFit="0" readingOrder="0"/>
    </dxf>
    <dxf>
      <font>
        <strike val="0"/>
        <outline val="0"/>
        <shadow val="0"/>
        <u val="none"/>
        <vertAlign val="baseline"/>
        <sz val="11"/>
        <color auto="1"/>
        <name val="Calibri"/>
        <scheme val="minor"/>
      </font>
      <alignment horizontal="general" vertical="bottom" textRotation="0" wrapText="1" indent="0" justifyLastLine="0" shrinkToFit="0" readingOrder="0"/>
    </dxf>
    <dxf>
      <font>
        <b/>
        <strike val="0"/>
        <outline val="0"/>
        <shadow val="0"/>
        <u val="none"/>
        <vertAlign val="baseline"/>
        <sz val="11"/>
        <color theme="0"/>
        <name val="Calibri"/>
        <scheme val="minor"/>
      </font>
      <fill>
        <patternFill patternType="solid">
          <fgColor indexed="64"/>
          <bgColor theme="4" tint="-0.499984740745262"/>
        </patternFill>
      </fill>
      <alignment horizontal="general" vertical="bottom" textRotation="0" wrapText="1" indent="0" justifyLastLine="0" shrinkToFit="0" readingOrder="0"/>
    </dxf>
    <dxf>
      <font>
        <b/>
        <i val="0"/>
        <strike val="0"/>
        <color rgb="FFC00000"/>
      </font>
    </dxf>
  </dxfs>
  <tableStyles count="0" defaultTableStyle="TableStyleMedium2" defaultPivotStyle="PivotStyleLight16"/>
  <colors>
    <mruColors>
      <color rgb="FF0000CC"/>
      <color rgb="FFFFFF66"/>
      <color rgb="FF16365C"/>
      <color rgb="FFDAEEF3"/>
      <color rgb="FFF2F2F2"/>
      <color rgb="FF63BE7B"/>
      <color rgb="FFEEF3F8"/>
      <color rgb="FF00FF00"/>
      <color rgb="FFFF990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85725</xdr:colOff>
      <xdr:row>0</xdr:row>
      <xdr:rowOff>76200</xdr:rowOff>
    </xdr:from>
    <xdr:to>
      <xdr:col>6</xdr:col>
      <xdr:colOff>729730</xdr:colOff>
      <xdr:row>0</xdr:row>
      <xdr:rowOff>952500</xdr:rowOff>
    </xdr:to>
    <xdr:pic>
      <xdr:nvPicPr>
        <xdr:cNvPr id="2" name="Picture 8" descr="00588_Letterhead_PRI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746" t="3189" r="48650" b="88876"/>
        <a:stretch>
          <a:fillRect/>
        </a:stretch>
      </xdr:blipFill>
      <xdr:spPr bwMode="auto">
        <a:xfrm>
          <a:off x="190500" y="76200"/>
          <a:ext cx="405395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Table1" displayName="Table1" ref="B5:C9" totalsRowShown="0" headerRowDxfId="81" dataDxfId="80">
  <sortState ref="B6:C22">
    <sortCondition ref="B5:B21"/>
  </sortState>
  <tableColumns count="2">
    <tableColumn id="1" name="#" dataDxfId="79"/>
    <tableColumn id="2" name="PRINCIPLE and DESCRIPTION" dataDxfId="78"/>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53"/>
  <sheetViews>
    <sheetView showGridLines="0" topLeftCell="A10" zoomScale="150" zoomScaleNormal="150" workbookViewId="0">
      <selection sqref="A1:I1"/>
    </sheetView>
  </sheetViews>
  <sheetFormatPr defaultColWidth="8.85546875" defaultRowHeight="12.75" x14ac:dyDescent="0.25"/>
  <cols>
    <col min="1" max="2" width="25.7109375" style="2" customWidth="1"/>
    <col min="3" max="12" width="10.7109375" style="3" customWidth="1"/>
    <col min="13" max="13" width="10.7109375" style="1" customWidth="1"/>
    <col min="14" max="16384" width="8.85546875" style="1"/>
  </cols>
  <sheetData>
    <row r="1" spans="1:12" ht="18" customHeight="1" x14ac:dyDescent="0.25">
      <c r="A1" s="278" t="s">
        <v>66</v>
      </c>
      <c r="B1" s="279"/>
      <c r="C1" s="279"/>
      <c r="D1" s="279"/>
      <c r="E1" s="279"/>
      <c r="F1" s="279"/>
      <c r="G1" s="279"/>
      <c r="H1" s="279"/>
      <c r="I1" s="279"/>
      <c r="J1" s="14"/>
      <c r="K1" s="14"/>
      <c r="L1" s="14"/>
    </row>
    <row r="2" spans="1:12" ht="13.5" thickBot="1" x14ac:dyDescent="0.3"/>
    <row r="3" spans="1:12" s="6" customFormat="1" ht="15" customHeight="1" thickBot="1" x14ac:dyDescent="0.25">
      <c r="A3" s="282" t="s">
        <v>15</v>
      </c>
      <c r="B3" s="283"/>
      <c r="C3" s="283"/>
      <c r="D3" s="283"/>
      <c r="E3" s="283"/>
      <c r="F3" s="283"/>
      <c r="G3" s="283"/>
      <c r="H3" s="283"/>
      <c r="I3" s="283"/>
      <c r="J3" s="44"/>
      <c r="K3" s="4"/>
      <c r="L3" s="5"/>
    </row>
    <row r="4" spans="1:12" ht="15" customHeight="1" thickBot="1" x14ac:dyDescent="0.3">
      <c r="A4" s="25" t="s">
        <v>17</v>
      </c>
      <c r="B4" s="287"/>
      <c r="C4" s="288"/>
      <c r="D4" s="288"/>
      <c r="E4" s="288"/>
      <c r="F4" s="288"/>
      <c r="G4" s="288"/>
      <c r="H4" s="288"/>
      <c r="I4" s="288"/>
      <c r="J4" s="45"/>
      <c r="K4" s="5"/>
    </row>
    <row r="5" spans="1:12" ht="15" customHeight="1" thickBot="1" x14ac:dyDescent="0.3">
      <c r="A5" s="26" t="s">
        <v>16</v>
      </c>
      <c r="B5" s="285"/>
      <c r="C5" s="257"/>
      <c r="D5" s="257"/>
      <c r="E5" s="257"/>
      <c r="F5" s="257"/>
      <c r="G5" s="257"/>
      <c r="H5" s="257"/>
      <c r="I5" s="257"/>
      <c r="J5" s="45"/>
      <c r="K5" s="5"/>
    </row>
    <row r="6" spans="1:12" ht="15" customHeight="1" thickBot="1" x14ac:dyDescent="0.3">
      <c r="A6" s="26" t="s">
        <v>18</v>
      </c>
      <c r="B6" s="285"/>
      <c r="C6" s="257"/>
      <c r="D6" s="257"/>
      <c r="E6" s="257"/>
      <c r="F6" s="257"/>
      <c r="G6" s="257"/>
      <c r="H6" s="257"/>
      <c r="I6" s="257"/>
      <c r="J6" s="45"/>
      <c r="K6" s="5"/>
    </row>
    <row r="7" spans="1:12" ht="15" customHeight="1" thickBot="1" x14ac:dyDescent="0.3">
      <c r="A7" s="26" t="s">
        <v>51</v>
      </c>
      <c r="B7" s="285"/>
      <c r="C7" s="257"/>
      <c r="D7" s="284" t="s">
        <v>50</v>
      </c>
      <c r="E7" s="284"/>
      <c r="F7" s="257"/>
      <c r="G7" s="257"/>
      <c r="H7" s="257"/>
      <c r="I7" s="258"/>
      <c r="J7" s="45"/>
      <c r="K7" s="5"/>
    </row>
    <row r="8" spans="1:12" ht="15" customHeight="1" thickBot="1" x14ac:dyDescent="0.3">
      <c r="A8" s="26" t="s">
        <v>52</v>
      </c>
      <c r="B8" s="285"/>
      <c r="C8" s="257"/>
      <c r="D8" s="286" t="s">
        <v>53</v>
      </c>
      <c r="E8" s="286"/>
      <c r="F8" s="251"/>
      <c r="G8" s="251"/>
      <c r="H8" s="251"/>
      <c r="I8" s="252"/>
      <c r="J8" s="45"/>
      <c r="K8" s="5"/>
    </row>
    <row r="9" spans="1:12" ht="15" customHeight="1" thickBot="1" x14ac:dyDescent="0.3">
      <c r="A9" s="27" t="s">
        <v>62</v>
      </c>
      <c r="B9" s="253"/>
      <c r="C9" s="254"/>
      <c r="D9" s="46"/>
      <c r="E9" s="47"/>
      <c r="F9" s="47"/>
      <c r="G9" s="47"/>
      <c r="H9" s="47"/>
      <c r="I9" s="47"/>
      <c r="J9" s="13"/>
      <c r="K9" s="5"/>
    </row>
    <row r="10" spans="1:12" s="34" customFormat="1" ht="15" customHeight="1" x14ac:dyDescent="0.25">
      <c r="A10" s="13"/>
      <c r="B10" s="13"/>
      <c r="C10" s="13"/>
      <c r="D10" s="13"/>
      <c r="E10" s="13"/>
      <c r="F10" s="13"/>
      <c r="G10" s="13"/>
      <c r="H10" s="13"/>
      <c r="I10" s="13"/>
      <c r="J10" s="13"/>
      <c r="K10" s="32"/>
      <c r="L10" s="33"/>
    </row>
    <row r="11" spans="1:12" ht="15" customHeight="1" x14ac:dyDescent="0.25">
      <c r="A11" s="35" t="s">
        <v>40</v>
      </c>
      <c r="B11" s="255"/>
      <c r="C11" s="255"/>
      <c r="D11" s="255"/>
      <c r="E11" s="255"/>
      <c r="F11" s="255"/>
      <c r="G11" s="255"/>
      <c r="H11" s="255"/>
      <c r="I11" s="255"/>
      <c r="J11" s="13"/>
      <c r="K11" s="5"/>
    </row>
    <row r="12" spans="1:12" ht="29.45" customHeight="1" x14ac:dyDescent="0.25">
      <c r="A12" s="256" t="s">
        <v>63</v>
      </c>
      <c r="B12" s="256"/>
      <c r="C12" s="256"/>
      <c r="D12" s="256"/>
      <c r="E12" s="256"/>
      <c r="F12" s="256"/>
      <c r="G12" s="256"/>
      <c r="H12" s="256"/>
      <c r="I12" s="256"/>
      <c r="J12" s="43"/>
      <c r="K12" s="5"/>
    </row>
    <row r="13" spans="1:12" ht="13.5" thickBot="1" x14ac:dyDescent="0.3"/>
    <row r="14" spans="1:12" s="6" customFormat="1" ht="28.9" customHeight="1" thickBot="1" x14ac:dyDescent="0.25">
      <c r="A14" s="261" t="s">
        <v>12</v>
      </c>
      <c r="B14" s="262"/>
      <c r="C14" s="7" t="s">
        <v>13</v>
      </c>
      <c r="D14" s="8" t="s">
        <v>14</v>
      </c>
      <c r="E14" s="9"/>
      <c r="F14" s="10"/>
      <c r="G14" s="10"/>
      <c r="H14" s="10"/>
      <c r="I14" s="10"/>
      <c r="J14" s="10"/>
      <c r="K14" s="4"/>
      <c r="L14" s="5"/>
    </row>
    <row r="15" spans="1:12" ht="13.5" thickBot="1" x14ac:dyDescent="0.3">
      <c r="A15" s="267" t="s">
        <v>64</v>
      </c>
      <c r="B15" s="268"/>
      <c r="C15" s="15" t="s">
        <v>41</v>
      </c>
      <c r="D15" s="16"/>
      <c r="E15" s="280"/>
      <c r="F15" s="281"/>
      <c r="G15" s="281"/>
      <c r="H15" s="281"/>
      <c r="I15" s="281"/>
      <c r="J15" s="12"/>
      <c r="K15" s="5"/>
    </row>
    <row r="16" spans="1:12" ht="13.5" thickBot="1" x14ac:dyDescent="0.3">
      <c r="A16" s="259" t="s">
        <v>35</v>
      </c>
      <c r="B16" s="260"/>
      <c r="C16" s="17" t="s">
        <v>41</v>
      </c>
      <c r="D16" s="18"/>
      <c r="E16" s="280"/>
      <c r="F16" s="281"/>
      <c r="G16" s="281"/>
      <c r="H16" s="281"/>
      <c r="I16" s="281"/>
      <c r="J16" s="12"/>
      <c r="K16" s="5"/>
    </row>
    <row r="17" spans="1:12" ht="15" customHeight="1" thickBot="1" x14ac:dyDescent="0.3">
      <c r="A17" s="263" t="s">
        <v>65</v>
      </c>
      <c r="B17" s="264"/>
      <c r="C17" s="29" t="s">
        <v>41</v>
      </c>
      <c r="D17" s="30"/>
      <c r="E17" s="280"/>
      <c r="F17" s="281"/>
      <c r="G17" s="281"/>
      <c r="H17" s="281"/>
      <c r="I17" s="281"/>
      <c r="J17" s="12"/>
      <c r="K17" s="5"/>
    </row>
    <row r="18" spans="1:12" ht="13.5" thickBot="1" x14ac:dyDescent="0.3">
      <c r="A18" s="269" t="s">
        <v>39</v>
      </c>
      <c r="B18" s="270"/>
      <c r="C18" s="19"/>
      <c r="D18" s="20" t="s">
        <v>41</v>
      </c>
      <c r="E18" s="280"/>
      <c r="F18" s="281"/>
      <c r="G18" s="281"/>
      <c r="H18" s="281"/>
      <c r="I18" s="281"/>
      <c r="J18" s="12"/>
      <c r="K18" s="5"/>
    </row>
    <row r="19" spans="1:12" ht="13.5" thickBot="1" x14ac:dyDescent="0.3"/>
    <row r="20" spans="1:12" s="6" customFormat="1" ht="28.9" customHeight="1" thickBot="1" x14ac:dyDescent="0.25">
      <c r="A20" s="261" t="s">
        <v>19</v>
      </c>
      <c r="B20" s="262"/>
      <c r="C20" s="7" t="s">
        <v>13</v>
      </c>
      <c r="D20" s="8" t="s">
        <v>14</v>
      </c>
      <c r="E20" s="9"/>
      <c r="F20" s="10"/>
      <c r="G20" s="10"/>
      <c r="H20" s="10"/>
      <c r="I20" s="10"/>
      <c r="J20" s="10"/>
      <c r="K20" s="4"/>
      <c r="L20" s="5"/>
    </row>
    <row r="21" spans="1:12" ht="13.5" thickBot="1" x14ac:dyDescent="0.3">
      <c r="A21" s="267" t="s">
        <v>59</v>
      </c>
      <c r="B21" s="268"/>
      <c r="C21" s="15" t="s">
        <v>41</v>
      </c>
      <c r="D21" s="16"/>
      <c r="E21" s="11"/>
      <c r="F21" s="12"/>
      <c r="G21" s="12"/>
      <c r="H21" s="12"/>
      <c r="I21" s="12"/>
      <c r="J21" s="12"/>
      <c r="K21" s="5"/>
    </row>
    <row r="22" spans="1:12" ht="13.5" thickBot="1" x14ac:dyDescent="0.3">
      <c r="A22" s="259" t="s">
        <v>30</v>
      </c>
      <c r="B22" s="260"/>
      <c r="C22" s="17" t="s">
        <v>41</v>
      </c>
      <c r="D22" s="18"/>
      <c r="E22" s="11"/>
      <c r="F22" s="12"/>
      <c r="G22" s="12"/>
      <c r="H22" s="12"/>
      <c r="I22" s="12"/>
      <c r="J22" s="12"/>
      <c r="K22" s="5"/>
    </row>
    <row r="23" spans="1:12" ht="13.5" thickBot="1" x14ac:dyDescent="0.3">
      <c r="A23" s="259" t="s">
        <v>60</v>
      </c>
      <c r="B23" s="260"/>
      <c r="C23" s="17" t="s">
        <v>41</v>
      </c>
      <c r="D23" s="18"/>
      <c r="E23" s="11"/>
      <c r="F23" s="12"/>
      <c r="G23" s="12"/>
      <c r="H23" s="12"/>
      <c r="I23" s="12"/>
      <c r="J23" s="12"/>
      <c r="K23" s="5"/>
    </row>
    <row r="24" spans="1:12" ht="13.5" thickBot="1" x14ac:dyDescent="0.3">
      <c r="A24" s="269" t="s">
        <v>26</v>
      </c>
      <c r="B24" s="270"/>
      <c r="C24" s="19" t="s">
        <v>41</v>
      </c>
      <c r="D24" s="20"/>
      <c r="E24" s="11"/>
      <c r="F24" s="12"/>
      <c r="G24" s="12"/>
      <c r="H24" s="12"/>
      <c r="I24" s="12"/>
      <c r="J24" s="12"/>
      <c r="K24" s="5"/>
    </row>
    <row r="25" spans="1:12" ht="13.5" thickBot="1" x14ac:dyDescent="0.3"/>
    <row r="26" spans="1:12" s="6" customFormat="1" ht="26.25" thickBot="1" x14ac:dyDescent="0.25">
      <c r="A26" s="261" t="s">
        <v>54</v>
      </c>
      <c r="B26" s="262"/>
      <c r="C26" s="7" t="s">
        <v>0</v>
      </c>
      <c r="D26" s="7" t="s">
        <v>1</v>
      </c>
      <c r="E26" s="7" t="s">
        <v>27</v>
      </c>
      <c r="F26" s="7" t="s">
        <v>2</v>
      </c>
      <c r="G26" s="7" t="s">
        <v>3</v>
      </c>
      <c r="H26" s="7" t="s">
        <v>29</v>
      </c>
      <c r="I26" s="8" t="s">
        <v>4</v>
      </c>
      <c r="J26" s="9"/>
      <c r="K26" s="4"/>
      <c r="L26" s="5"/>
    </row>
    <row r="27" spans="1:12" ht="13.5" thickBot="1" x14ac:dyDescent="0.3">
      <c r="A27" s="267" t="s">
        <v>55</v>
      </c>
      <c r="B27" s="268"/>
      <c r="C27" s="15" t="s">
        <v>41</v>
      </c>
      <c r="D27" s="15" t="s">
        <v>41</v>
      </c>
      <c r="E27" s="15" t="s">
        <v>41</v>
      </c>
      <c r="F27" s="15" t="s">
        <v>41</v>
      </c>
      <c r="G27" s="15" t="s">
        <v>41</v>
      </c>
      <c r="H27" s="15" t="s">
        <v>41</v>
      </c>
      <c r="I27" s="16" t="s">
        <v>41</v>
      </c>
      <c r="J27" s="11"/>
      <c r="K27" s="5"/>
    </row>
    <row r="28" spans="1:12" ht="13.5" customHeight="1" thickBot="1" x14ac:dyDescent="0.3">
      <c r="A28" s="265" t="s">
        <v>68</v>
      </c>
      <c r="B28" s="266"/>
      <c r="C28" s="17" t="s">
        <v>41</v>
      </c>
      <c r="D28" s="17" t="s">
        <v>41</v>
      </c>
      <c r="E28" s="17" t="s">
        <v>41</v>
      </c>
      <c r="F28" s="17" t="s">
        <v>41</v>
      </c>
      <c r="G28" s="17" t="s">
        <v>41</v>
      </c>
      <c r="H28" s="17" t="s">
        <v>41</v>
      </c>
      <c r="I28" s="18" t="s">
        <v>41</v>
      </c>
      <c r="J28" s="11"/>
      <c r="K28" s="5"/>
    </row>
    <row r="29" spans="1:12" ht="13.5" thickBot="1" x14ac:dyDescent="0.3">
      <c r="A29" s="271" t="s">
        <v>69</v>
      </c>
      <c r="B29" s="272"/>
      <c r="C29" s="17" t="s">
        <v>41</v>
      </c>
      <c r="D29" s="17" t="s">
        <v>41</v>
      </c>
      <c r="E29" s="17" t="s">
        <v>41</v>
      </c>
      <c r="F29" s="17" t="s">
        <v>41</v>
      </c>
      <c r="G29" s="17" t="s">
        <v>41</v>
      </c>
      <c r="H29" s="17" t="s">
        <v>41</v>
      </c>
      <c r="I29" s="18" t="s">
        <v>41</v>
      </c>
      <c r="J29" s="11"/>
      <c r="K29" s="5"/>
    </row>
    <row r="30" spans="1:12" ht="13.5" thickBot="1" x14ac:dyDescent="0.3">
      <c r="A30" s="271" t="s">
        <v>70</v>
      </c>
      <c r="B30" s="272"/>
      <c r="C30" s="17" t="s">
        <v>41</v>
      </c>
      <c r="D30" s="17" t="s">
        <v>41</v>
      </c>
      <c r="E30" s="17" t="s">
        <v>41</v>
      </c>
      <c r="F30" s="17" t="s">
        <v>41</v>
      </c>
      <c r="G30" s="17" t="s">
        <v>41</v>
      </c>
      <c r="H30" s="17" t="s">
        <v>41</v>
      </c>
      <c r="I30" s="18" t="s">
        <v>41</v>
      </c>
      <c r="J30" s="11"/>
      <c r="K30" s="5"/>
    </row>
    <row r="31" spans="1:12" ht="13.5" thickBot="1" x14ac:dyDescent="0.3">
      <c r="A31" s="271" t="s">
        <v>71</v>
      </c>
      <c r="B31" s="272"/>
      <c r="C31" s="17" t="s">
        <v>41</v>
      </c>
      <c r="D31" s="17" t="s">
        <v>41</v>
      </c>
      <c r="E31" s="17" t="s">
        <v>41</v>
      </c>
      <c r="F31" s="17" t="s">
        <v>41</v>
      </c>
      <c r="G31" s="17" t="s">
        <v>41</v>
      </c>
      <c r="H31" s="17" t="s">
        <v>41</v>
      </c>
      <c r="I31" s="18" t="s">
        <v>41</v>
      </c>
      <c r="J31" s="11"/>
      <c r="K31" s="5"/>
    </row>
    <row r="32" spans="1:12" ht="13.5" thickBot="1" x14ac:dyDescent="0.3">
      <c r="A32" s="271" t="s">
        <v>72</v>
      </c>
      <c r="B32" s="272"/>
      <c r="C32" s="17" t="s">
        <v>41</v>
      </c>
      <c r="D32" s="17" t="s">
        <v>41</v>
      </c>
      <c r="E32" s="17" t="s">
        <v>41</v>
      </c>
      <c r="F32" s="17" t="s">
        <v>41</v>
      </c>
      <c r="G32" s="17" t="s">
        <v>41</v>
      </c>
      <c r="H32" s="17" t="s">
        <v>41</v>
      </c>
      <c r="I32" s="18" t="s">
        <v>41</v>
      </c>
      <c r="J32" s="11"/>
      <c r="K32" s="5"/>
    </row>
    <row r="33" spans="1:12" ht="13.5" thickBot="1" x14ac:dyDescent="0.3">
      <c r="A33" s="271" t="s">
        <v>73</v>
      </c>
      <c r="B33" s="277"/>
      <c r="C33" s="17" t="s">
        <v>41</v>
      </c>
      <c r="D33" s="17" t="s">
        <v>41</v>
      </c>
      <c r="E33" s="17" t="s">
        <v>41</v>
      </c>
      <c r="F33" s="17" t="s">
        <v>41</v>
      </c>
      <c r="G33" s="17" t="s">
        <v>41</v>
      </c>
      <c r="H33" s="17" t="s">
        <v>41</v>
      </c>
      <c r="I33" s="18" t="s">
        <v>41</v>
      </c>
      <c r="J33" s="11"/>
      <c r="K33" s="5"/>
    </row>
    <row r="34" spans="1:12" ht="13.5" thickBot="1" x14ac:dyDescent="0.3">
      <c r="A34" s="271" t="s">
        <v>74</v>
      </c>
      <c r="B34" s="277"/>
      <c r="C34" s="17" t="s">
        <v>41</v>
      </c>
      <c r="D34" s="17" t="s">
        <v>41</v>
      </c>
      <c r="E34" s="17" t="s">
        <v>41</v>
      </c>
      <c r="F34" s="17" t="s">
        <v>41</v>
      </c>
      <c r="G34" s="17" t="s">
        <v>41</v>
      </c>
      <c r="H34" s="17" t="s">
        <v>41</v>
      </c>
      <c r="I34" s="18" t="s">
        <v>41</v>
      </c>
      <c r="J34" s="11"/>
      <c r="K34" s="5"/>
    </row>
    <row r="35" spans="1:12" ht="13.5" thickBot="1" x14ac:dyDescent="0.3">
      <c r="A35" s="265" t="s">
        <v>61</v>
      </c>
      <c r="B35" s="273"/>
      <c r="C35" s="17" t="s">
        <v>41</v>
      </c>
      <c r="D35" s="17" t="s">
        <v>41</v>
      </c>
      <c r="E35" s="17" t="s">
        <v>41</v>
      </c>
      <c r="F35" s="17" t="s">
        <v>41</v>
      </c>
      <c r="G35" s="17" t="s">
        <v>41</v>
      </c>
      <c r="H35" s="17" t="s">
        <v>41</v>
      </c>
      <c r="I35" s="18" t="s">
        <v>41</v>
      </c>
      <c r="J35" s="11"/>
      <c r="K35" s="5"/>
    </row>
    <row r="36" spans="1:12" ht="13.5" thickBot="1" x14ac:dyDescent="0.3">
      <c r="A36" s="265" t="s">
        <v>34</v>
      </c>
      <c r="B36" s="266"/>
      <c r="C36" s="17" t="s">
        <v>41</v>
      </c>
      <c r="D36" s="17" t="s">
        <v>41</v>
      </c>
      <c r="E36" s="17" t="s">
        <v>41</v>
      </c>
      <c r="F36" s="17" t="s">
        <v>41</v>
      </c>
      <c r="G36" s="17" t="s">
        <v>41</v>
      </c>
      <c r="H36" s="17" t="s">
        <v>41</v>
      </c>
      <c r="I36" s="18" t="s">
        <v>41</v>
      </c>
      <c r="J36" s="11"/>
      <c r="K36" s="5"/>
    </row>
    <row r="37" spans="1:12" ht="13.5" thickBot="1" x14ac:dyDescent="0.3">
      <c r="A37" s="265" t="s">
        <v>32</v>
      </c>
      <c r="B37" s="266"/>
      <c r="C37" s="17" t="s">
        <v>41</v>
      </c>
      <c r="D37" s="17" t="s">
        <v>41</v>
      </c>
      <c r="E37" s="17" t="s">
        <v>41</v>
      </c>
      <c r="F37" s="17" t="s">
        <v>41</v>
      </c>
      <c r="G37" s="17" t="s">
        <v>41</v>
      </c>
      <c r="H37" s="17" t="s">
        <v>41</v>
      </c>
      <c r="I37" s="18" t="s">
        <v>41</v>
      </c>
      <c r="J37" s="11"/>
      <c r="K37" s="5"/>
    </row>
    <row r="38" spans="1:12" ht="13.5" thickBot="1" x14ac:dyDescent="0.3">
      <c r="A38" s="265" t="s">
        <v>33</v>
      </c>
      <c r="B38" s="266"/>
      <c r="C38" s="17" t="s">
        <v>41</v>
      </c>
      <c r="D38" s="17" t="s">
        <v>41</v>
      </c>
      <c r="E38" s="17" t="s">
        <v>41</v>
      </c>
      <c r="F38" s="17" t="s">
        <v>41</v>
      </c>
      <c r="G38" s="17" t="s">
        <v>41</v>
      </c>
      <c r="H38" s="17" t="s">
        <v>41</v>
      </c>
      <c r="I38" s="18" t="s">
        <v>41</v>
      </c>
      <c r="J38" s="11"/>
      <c r="K38" s="5"/>
    </row>
    <row r="39" spans="1:12" ht="13.5" thickBot="1" x14ac:dyDescent="0.3">
      <c r="A39" s="269" t="s">
        <v>5</v>
      </c>
      <c r="B39" s="270"/>
      <c r="C39" s="19" t="s">
        <v>41</v>
      </c>
      <c r="D39" s="19" t="s">
        <v>41</v>
      </c>
      <c r="E39" s="19" t="s">
        <v>41</v>
      </c>
      <c r="F39" s="19" t="s">
        <v>41</v>
      </c>
      <c r="G39" s="19" t="s">
        <v>41</v>
      </c>
      <c r="H39" s="19" t="s">
        <v>41</v>
      </c>
      <c r="I39" s="20" t="s">
        <v>41</v>
      </c>
      <c r="J39" s="11"/>
      <c r="K39" s="5"/>
    </row>
    <row r="40" spans="1:12" ht="13.5" thickBot="1" x14ac:dyDescent="0.3"/>
    <row r="41" spans="1:12" s="6" customFormat="1" ht="26.25" thickBot="1" x14ac:dyDescent="0.25">
      <c r="A41" s="261" t="s">
        <v>56</v>
      </c>
      <c r="B41" s="262"/>
      <c r="C41" s="7" t="s">
        <v>8</v>
      </c>
      <c r="D41" s="7" t="s">
        <v>6</v>
      </c>
      <c r="E41" s="7" t="s">
        <v>67</v>
      </c>
      <c r="F41" s="7" t="s">
        <v>9</v>
      </c>
      <c r="G41" s="8" t="s">
        <v>7</v>
      </c>
      <c r="H41" s="9"/>
      <c r="I41" s="10"/>
      <c r="J41" s="10"/>
      <c r="K41" s="4"/>
      <c r="L41" s="5"/>
    </row>
    <row r="42" spans="1:12" ht="13.5" thickBot="1" x14ac:dyDescent="0.3">
      <c r="A42" s="267" t="s">
        <v>31</v>
      </c>
      <c r="B42" s="268"/>
      <c r="C42" s="15" t="s">
        <v>41</v>
      </c>
      <c r="D42" s="15" t="s">
        <v>41</v>
      </c>
      <c r="E42" s="15" t="s">
        <v>41</v>
      </c>
      <c r="F42" s="15" t="s">
        <v>41</v>
      </c>
      <c r="G42" s="16" t="s">
        <v>41</v>
      </c>
      <c r="H42" s="11"/>
      <c r="I42" s="12"/>
      <c r="J42" s="12"/>
      <c r="K42" s="5"/>
    </row>
    <row r="43" spans="1:12" ht="13.5" thickBot="1" x14ac:dyDescent="0.3">
      <c r="A43" s="259" t="s">
        <v>11</v>
      </c>
      <c r="B43" s="260"/>
      <c r="C43" s="17" t="s">
        <v>41</v>
      </c>
      <c r="D43" s="17" t="s">
        <v>41</v>
      </c>
      <c r="E43" s="17" t="s">
        <v>41</v>
      </c>
      <c r="F43" s="17" t="s">
        <v>41</v>
      </c>
      <c r="G43" s="18" t="s">
        <v>41</v>
      </c>
      <c r="H43" s="11"/>
      <c r="I43" s="12"/>
      <c r="J43" s="12"/>
      <c r="K43" s="5"/>
    </row>
    <row r="44" spans="1:12" ht="13.5" thickBot="1" x14ac:dyDescent="0.3">
      <c r="A44" s="263" t="s">
        <v>57</v>
      </c>
      <c r="B44" s="274"/>
      <c r="C44" s="21"/>
      <c r="D44" s="21"/>
      <c r="E44" s="22"/>
      <c r="F44" s="17" t="s">
        <v>41</v>
      </c>
      <c r="G44" s="18" t="s">
        <v>41</v>
      </c>
      <c r="H44" s="11"/>
      <c r="I44" s="12"/>
      <c r="J44" s="12"/>
      <c r="K44" s="5"/>
    </row>
    <row r="45" spans="1:12" ht="13.5" thickBot="1" x14ac:dyDescent="0.3">
      <c r="A45" s="275" t="s">
        <v>10</v>
      </c>
      <c r="B45" s="276"/>
      <c r="C45" s="23"/>
      <c r="D45" s="23"/>
      <c r="E45" s="24"/>
      <c r="F45" s="19" t="s">
        <v>41</v>
      </c>
      <c r="G45" s="20" t="s">
        <v>41</v>
      </c>
      <c r="H45" s="11"/>
      <c r="I45" s="12"/>
      <c r="J45" s="12"/>
      <c r="K45" s="5"/>
    </row>
    <row r="46" spans="1:12" ht="13.5" thickBot="1" x14ac:dyDescent="0.3"/>
    <row r="47" spans="1:12" s="6" customFormat="1" ht="26.25" thickBot="1" x14ac:dyDescent="0.25">
      <c r="A47" s="261" t="s">
        <v>42</v>
      </c>
      <c r="B47" s="262"/>
      <c r="C47" s="7" t="s">
        <v>20</v>
      </c>
      <c r="D47" s="7" t="s">
        <v>21</v>
      </c>
      <c r="E47" s="7" t="s">
        <v>22</v>
      </c>
      <c r="F47" s="7" t="s">
        <v>23</v>
      </c>
      <c r="G47" s="7" t="s">
        <v>24</v>
      </c>
      <c r="H47" s="7" t="s">
        <v>25</v>
      </c>
      <c r="I47" s="8" t="s">
        <v>28</v>
      </c>
      <c r="J47" s="9"/>
      <c r="K47" s="4"/>
      <c r="L47" s="5"/>
    </row>
    <row r="48" spans="1:12" ht="13.5" thickBot="1" x14ac:dyDescent="0.3">
      <c r="A48" s="267" t="s">
        <v>36</v>
      </c>
      <c r="B48" s="268"/>
      <c r="C48" s="15"/>
      <c r="D48" s="15"/>
      <c r="E48" s="15"/>
      <c r="F48" s="15"/>
      <c r="G48" s="15"/>
      <c r="H48" s="15" t="s">
        <v>41</v>
      </c>
      <c r="I48" s="16"/>
      <c r="J48" s="11"/>
      <c r="K48" s="5"/>
    </row>
    <row r="49" spans="1:15" ht="13.5" thickBot="1" x14ac:dyDescent="0.3">
      <c r="A49" s="259" t="s">
        <v>37</v>
      </c>
      <c r="B49" s="260"/>
      <c r="C49" s="17"/>
      <c r="D49" s="17"/>
      <c r="E49" s="17" t="s">
        <v>41</v>
      </c>
      <c r="F49" s="29"/>
      <c r="G49" s="29"/>
      <c r="H49" s="29"/>
      <c r="I49" s="30"/>
      <c r="J49" s="11"/>
      <c r="K49" s="5"/>
    </row>
    <row r="50" spans="1:15" ht="13.5" thickBot="1" x14ac:dyDescent="0.3">
      <c r="A50" s="259" t="s">
        <v>58</v>
      </c>
      <c r="B50" s="260"/>
      <c r="C50" s="17"/>
      <c r="D50" s="17"/>
      <c r="E50" s="51" t="s">
        <v>41</v>
      </c>
      <c r="F50" s="52"/>
      <c r="G50" s="53"/>
      <c r="H50" s="53"/>
      <c r="I50" s="53"/>
      <c r="J50" s="12"/>
      <c r="K50" s="5"/>
    </row>
    <row r="51" spans="1:15" ht="13.5" thickBot="1" x14ac:dyDescent="0.3">
      <c r="A51" s="269" t="s">
        <v>38</v>
      </c>
      <c r="B51" s="270"/>
      <c r="C51" s="19"/>
      <c r="D51" s="19"/>
      <c r="E51" s="28" t="s">
        <v>41</v>
      </c>
      <c r="F51" s="11"/>
      <c r="G51" s="12"/>
      <c r="H51" s="12"/>
      <c r="I51" s="12"/>
      <c r="J51" s="12"/>
      <c r="K51" s="5"/>
    </row>
    <row r="52" spans="1:15" ht="13.5" thickBot="1" x14ac:dyDescent="0.3"/>
    <row r="53" spans="1:15" ht="13.5" thickTop="1" x14ac:dyDescent="0.25">
      <c r="A53" s="48" t="s">
        <v>49</v>
      </c>
      <c r="B53" s="49"/>
      <c r="C53" s="50"/>
      <c r="D53" s="50"/>
      <c r="E53" s="50"/>
      <c r="F53" s="50"/>
      <c r="G53" s="50"/>
      <c r="H53" s="50"/>
      <c r="I53" s="50"/>
      <c r="J53" s="31"/>
      <c r="K53" s="31"/>
      <c r="L53" s="31"/>
      <c r="M53" s="36"/>
      <c r="N53" s="36"/>
      <c r="O53" s="36"/>
    </row>
  </sheetData>
  <mergeCells count="52">
    <mergeCell ref="A1:I1"/>
    <mergeCell ref="E15:I15"/>
    <mergeCell ref="E16:I16"/>
    <mergeCell ref="E17:I17"/>
    <mergeCell ref="E18:I18"/>
    <mergeCell ref="A14:B14"/>
    <mergeCell ref="A18:B18"/>
    <mergeCell ref="A15:B15"/>
    <mergeCell ref="A3:I3"/>
    <mergeCell ref="D7:E7"/>
    <mergeCell ref="B7:C7"/>
    <mergeCell ref="B8:C8"/>
    <mergeCell ref="D8:E8"/>
    <mergeCell ref="B4:I4"/>
    <mergeCell ref="B5:I5"/>
    <mergeCell ref="B6:I6"/>
    <mergeCell ref="A51:B51"/>
    <mergeCell ref="A23:B23"/>
    <mergeCell ref="A47:B47"/>
    <mergeCell ref="A48:B48"/>
    <mergeCell ref="A50:B50"/>
    <mergeCell ref="A44:B44"/>
    <mergeCell ref="A45:B45"/>
    <mergeCell ref="A27:B27"/>
    <mergeCell ref="A39:B39"/>
    <mergeCell ref="A38:B38"/>
    <mergeCell ref="A43:B43"/>
    <mergeCell ref="A26:B26"/>
    <mergeCell ref="A31:B31"/>
    <mergeCell ref="A32:B32"/>
    <mergeCell ref="A33:B33"/>
    <mergeCell ref="A34:B34"/>
    <mergeCell ref="A49:B49"/>
    <mergeCell ref="A20:B20"/>
    <mergeCell ref="A22:B22"/>
    <mergeCell ref="A17:B17"/>
    <mergeCell ref="A16:B16"/>
    <mergeCell ref="A28:B28"/>
    <mergeCell ref="A41:B41"/>
    <mergeCell ref="A42:B42"/>
    <mergeCell ref="A21:B21"/>
    <mergeCell ref="A24:B24"/>
    <mergeCell ref="A29:B29"/>
    <mergeCell ref="A30:B30"/>
    <mergeCell ref="A35:B35"/>
    <mergeCell ref="A36:B36"/>
    <mergeCell ref="A37:B37"/>
    <mergeCell ref="F8:I8"/>
    <mergeCell ref="B9:C9"/>
    <mergeCell ref="B11:I11"/>
    <mergeCell ref="A12:I12"/>
    <mergeCell ref="F7:I7"/>
  </mergeCells>
  <conditionalFormatting sqref="E15:I15">
    <cfRule type="expression" dxfId="82" priority="1">
      <formula>"IF(C12=D12)"</formula>
    </cfRule>
  </conditionalFormatting>
  <dataValidations count="1">
    <dataValidation type="list" allowBlank="1" showInputMessage="1" showErrorMessage="1" sqref="C42:G43 F44:G45 C21:D24 C15:D18 J48:J51 C48:E51 F48:I49 C27:J39">
      <formula1>"x"</formula1>
    </dataValidation>
  </dataValidations>
  <pageMargins left="0.25" right="0.25"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1"/>
  <sheetViews>
    <sheetView workbookViewId="0">
      <selection activeCell="G38" sqref="G38"/>
    </sheetView>
  </sheetViews>
  <sheetFormatPr defaultRowHeight="15" x14ac:dyDescent="0.25"/>
  <cols>
    <col min="1" max="1" width="7.5703125" bestFit="1" customWidth="1"/>
    <col min="2" max="2" width="9.140625" bestFit="1" customWidth="1"/>
    <col min="4" max="4" width="38.85546875" bestFit="1" customWidth="1"/>
    <col min="5" max="5" width="8.28515625" bestFit="1" customWidth="1"/>
    <col min="7" max="7" width="11.42578125" bestFit="1" customWidth="1"/>
    <col min="8" max="8" width="8.42578125" bestFit="1" customWidth="1"/>
    <col min="9" max="9" width="9.85546875" bestFit="1" customWidth="1"/>
  </cols>
  <sheetData>
    <row r="1" spans="1:8" ht="15.75" thickBot="1" x14ac:dyDescent="0.3">
      <c r="A1" s="463" t="s">
        <v>119</v>
      </c>
      <c r="B1" s="464"/>
      <c r="C1" s="92"/>
      <c r="D1" s="463" t="s">
        <v>120</v>
      </c>
      <c r="E1" s="464"/>
      <c r="F1" s="92"/>
      <c r="G1" s="463" t="s">
        <v>121</v>
      </c>
      <c r="H1" s="464"/>
    </row>
    <row r="2" spans="1:8" x14ac:dyDescent="0.25">
      <c r="A2" s="93" t="s">
        <v>122</v>
      </c>
      <c r="B2" s="94" t="s">
        <v>123</v>
      </c>
      <c r="C2" s="92"/>
      <c r="D2" s="95" t="s">
        <v>124</v>
      </c>
      <c r="E2" s="96" t="s">
        <v>125</v>
      </c>
      <c r="F2" s="92"/>
      <c r="G2" s="95" t="s">
        <v>126</v>
      </c>
      <c r="H2" s="97" t="s">
        <v>127</v>
      </c>
    </row>
    <row r="3" spans="1:8" ht="15" customHeight="1" x14ac:dyDescent="0.25">
      <c r="A3" s="98">
        <v>1</v>
      </c>
      <c r="B3" s="99" t="s">
        <v>89</v>
      </c>
      <c r="C3" s="92"/>
      <c r="D3" s="98" t="s">
        <v>104</v>
      </c>
      <c r="E3" s="99">
        <v>1</v>
      </c>
      <c r="F3" s="92"/>
      <c r="G3" s="100" t="s">
        <v>13</v>
      </c>
      <c r="H3" s="101">
        <v>5</v>
      </c>
    </row>
    <row r="4" spans="1:8" ht="15" customHeight="1" x14ac:dyDescent="0.25">
      <c r="A4" s="98">
        <v>2</v>
      </c>
      <c r="B4" s="99" t="s">
        <v>89</v>
      </c>
      <c r="C4" s="92"/>
      <c r="D4" s="98" t="s">
        <v>128</v>
      </c>
      <c r="E4" s="99">
        <v>2</v>
      </c>
      <c r="F4" s="92"/>
      <c r="G4" s="98" t="s">
        <v>14</v>
      </c>
      <c r="H4" s="102">
        <v>2.5</v>
      </c>
    </row>
    <row r="5" spans="1:8" ht="15" customHeight="1" x14ac:dyDescent="0.25">
      <c r="A5" s="103">
        <v>3</v>
      </c>
      <c r="B5" s="104" t="s">
        <v>90</v>
      </c>
      <c r="C5" s="92"/>
      <c r="D5" s="103" t="s">
        <v>129</v>
      </c>
      <c r="E5" s="104">
        <v>3</v>
      </c>
      <c r="F5" s="92"/>
    </row>
    <row r="6" spans="1:8" ht="15" customHeight="1" thickBot="1" x14ac:dyDescent="0.3">
      <c r="A6" s="103">
        <v>4</v>
      </c>
      <c r="B6" s="104" t="s">
        <v>90</v>
      </c>
      <c r="C6" s="92"/>
      <c r="D6" s="105" t="s">
        <v>130</v>
      </c>
      <c r="E6" s="106">
        <v>4</v>
      </c>
      <c r="F6" s="92"/>
      <c r="G6" s="92"/>
      <c r="H6" s="92"/>
    </row>
    <row r="7" spans="1:8" ht="15" customHeight="1" thickBot="1" x14ac:dyDescent="0.3">
      <c r="A7" s="103">
        <v>5</v>
      </c>
      <c r="B7" s="104" t="s">
        <v>90</v>
      </c>
      <c r="C7" s="92"/>
      <c r="D7" s="107" t="s">
        <v>81</v>
      </c>
      <c r="E7" s="108">
        <v>5</v>
      </c>
      <c r="F7" s="92"/>
      <c r="G7" s="463" t="s">
        <v>131</v>
      </c>
      <c r="H7" s="464"/>
    </row>
    <row r="8" spans="1:8" ht="15.75" thickBot="1" x14ac:dyDescent="0.3">
      <c r="A8" s="103">
        <v>6</v>
      </c>
      <c r="B8" s="104" t="s">
        <v>90</v>
      </c>
      <c r="C8" s="92" t="s">
        <v>100</v>
      </c>
      <c r="D8" s="92"/>
      <c r="E8" s="92"/>
      <c r="F8" s="92"/>
      <c r="G8" s="95" t="s">
        <v>132</v>
      </c>
      <c r="H8" s="96" t="s">
        <v>133</v>
      </c>
    </row>
    <row r="9" spans="1:8" ht="15.75" thickBot="1" x14ac:dyDescent="0.3">
      <c r="A9" s="105">
        <v>7</v>
      </c>
      <c r="B9" s="106" t="s">
        <v>91</v>
      </c>
      <c r="C9" s="92"/>
      <c r="D9" s="465" t="s">
        <v>134</v>
      </c>
      <c r="E9" s="466"/>
      <c r="F9" s="92"/>
      <c r="G9" s="109" t="s">
        <v>135</v>
      </c>
      <c r="H9" s="99">
        <v>1</v>
      </c>
    </row>
    <row r="10" spans="1:8" x14ac:dyDescent="0.25">
      <c r="A10" s="105">
        <v>8</v>
      </c>
      <c r="B10" s="106" t="s">
        <v>91</v>
      </c>
      <c r="C10" s="92"/>
      <c r="D10" s="95" t="s">
        <v>136</v>
      </c>
      <c r="E10" s="96" t="s">
        <v>137</v>
      </c>
      <c r="F10" s="92"/>
      <c r="G10" s="98" t="s">
        <v>138</v>
      </c>
      <c r="H10" s="99">
        <v>2</v>
      </c>
    </row>
    <row r="11" spans="1:8" x14ac:dyDescent="0.25">
      <c r="A11" s="105">
        <v>9</v>
      </c>
      <c r="B11" s="106" t="s">
        <v>91</v>
      </c>
      <c r="C11" s="92"/>
      <c r="D11" s="98" t="s">
        <v>139</v>
      </c>
      <c r="E11" s="99">
        <v>0</v>
      </c>
      <c r="F11" s="92"/>
      <c r="G11" s="103" t="s">
        <v>112</v>
      </c>
      <c r="H11" s="104">
        <v>3</v>
      </c>
    </row>
    <row r="12" spans="1:8" x14ac:dyDescent="0.25">
      <c r="A12" s="105">
        <v>10</v>
      </c>
      <c r="B12" s="106" t="s">
        <v>91</v>
      </c>
      <c r="C12" s="92"/>
      <c r="D12" s="110" t="s">
        <v>106</v>
      </c>
      <c r="E12" s="106">
        <v>3</v>
      </c>
      <c r="F12" s="92"/>
      <c r="G12" s="105" t="s">
        <v>128</v>
      </c>
      <c r="H12" s="106">
        <v>4</v>
      </c>
    </row>
    <row r="13" spans="1:8" ht="15.75" thickBot="1" x14ac:dyDescent="0.3">
      <c r="A13" s="105">
        <v>11</v>
      </c>
      <c r="B13" s="106" t="s">
        <v>91</v>
      </c>
      <c r="C13" s="92"/>
      <c r="D13" s="110" t="s">
        <v>140</v>
      </c>
      <c r="E13" s="106">
        <v>3</v>
      </c>
      <c r="F13" s="92"/>
      <c r="G13" s="107" t="s">
        <v>82</v>
      </c>
      <c r="H13" s="108">
        <v>5</v>
      </c>
    </row>
    <row r="14" spans="1:8" x14ac:dyDescent="0.25">
      <c r="A14" s="105">
        <v>12</v>
      </c>
      <c r="B14" s="106" t="s">
        <v>91</v>
      </c>
      <c r="C14" s="92"/>
      <c r="D14" s="111" t="s">
        <v>141</v>
      </c>
      <c r="E14" s="112">
        <v>5</v>
      </c>
      <c r="F14" s="92"/>
      <c r="G14" s="92"/>
      <c r="H14" s="92"/>
    </row>
    <row r="15" spans="1:8" x14ac:dyDescent="0.25">
      <c r="A15" s="105">
        <v>13</v>
      </c>
      <c r="B15" s="106" t="s">
        <v>91</v>
      </c>
      <c r="C15" s="92"/>
      <c r="D15" s="111" t="s">
        <v>142</v>
      </c>
      <c r="E15" s="112">
        <v>7</v>
      </c>
      <c r="F15" s="92"/>
      <c r="G15" s="92"/>
      <c r="H15" s="92"/>
    </row>
    <row r="16" spans="1:8" ht="15.75" thickBot="1" x14ac:dyDescent="0.3">
      <c r="A16" s="100">
        <v>14</v>
      </c>
      <c r="B16" s="112" t="s">
        <v>92</v>
      </c>
      <c r="C16" s="92"/>
      <c r="D16" s="113" t="s">
        <v>143</v>
      </c>
      <c r="E16" s="108">
        <v>7</v>
      </c>
      <c r="F16" s="92"/>
      <c r="G16" s="92"/>
      <c r="H16" s="92"/>
    </row>
    <row r="17" spans="1:9" ht="15.75" thickBot="1" x14ac:dyDescent="0.3">
      <c r="A17" s="100">
        <v>15</v>
      </c>
      <c r="B17" s="112" t="s">
        <v>92</v>
      </c>
      <c r="C17" s="92"/>
      <c r="D17" s="92"/>
      <c r="E17" s="92"/>
      <c r="F17" s="92"/>
      <c r="G17" s="92"/>
      <c r="H17" s="92"/>
      <c r="I17" t="s">
        <v>100</v>
      </c>
    </row>
    <row r="18" spans="1:9" ht="15.75" thickBot="1" x14ac:dyDescent="0.3">
      <c r="A18" s="100">
        <v>16</v>
      </c>
      <c r="B18" s="112" t="s">
        <v>92</v>
      </c>
      <c r="C18" s="92"/>
      <c r="D18" s="461" t="s">
        <v>144</v>
      </c>
      <c r="E18" s="462"/>
      <c r="F18" s="92"/>
      <c r="G18" s="92"/>
      <c r="H18" s="92"/>
    </row>
    <row r="19" spans="1:9" x14ac:dyDescent="0.25">
      <c r="A19" s="100">
        <v>17</v>
      </c>
      <c r="B19" s="112" t="s">
        <v>92</v>
      </c>
      <c r="C19" s="92"/>
      <c r="D19" s="95" t="s">
        <v>145</v>
      </c>
      <c r="E19" s="114" t="s">
        <v>146</v>
      </c>
      <c r="F19" s="92"/>
      <c r="G19" s="92"/>
      <c r="H19" s="92"/>
    </row>
    <row r="20" spans="1:9" x14ac:dyDescent="0.25">
      <c r="A20" s="100">
        <v>18</v>
      </c>
      <c r="B20" s="112" t="s">
        <v>92</v>
      </c>
      <c r="C20" s="92"/>
      <c r="D20" s="98" t="s">
        <v>110</v>
      </c>
      <c r="E20" s="115">
        <v>1</v>
      </c>
      <c r="F20" s="92"/>
      <c r="G20" s="92"/>
      <c r="H20" s="92"/>
    </row>
    <row r="21" spans="1:9" x14ac:dyDescent="0.25">
      <c r="A21" s="100">
        <v>19</v>
      </c>
      <c r="B21" s="112" t="s">
        <v>92</v>
      </c>
      <c r="C21" s="92"/>
      <c r="D21" s="98" t="s">
        <v>147</v>
      </c>
      <c r="E21" s="115">
        <v>2</v>
      </c>
      <c r="F21" s="92"/>
      <c r="G21" s="92"/>
      <c r="H21" s="92"/>
    </row>
    <row r="22" spans="1:9" x14ac:dyDescent="0.25">
      <c r="A22" s="100">
        <v>20</v>
      </c>
      <c r="B22" s="112" t="s">
        <v>92</v>
      </c>
      <c r="C22" s="92"/>
      <c r="D22" s="103" t="s">
        <v>148</v>
      </c>
      <c r="E22" s="116">
        <v>3</v>
      </c>
      <c r="F22" s="92"/>
      <c r="G22" s="92"/>
      <c r="H22" s="92"/>
    </row>
    <row r="23" spans="1:9" ht="15.75" thickBot="1" x14ac:dyDescent="0.3">
      <c r="A23" s="100">
        <v>21</v>
      </c>
      <c r="B23" s="112" t="s">
        <v>92</v>
      </c>
      <c r="C23" s="92"/>
      <c r="D23" s="107" t="s">
        <v>149</v>
      </c>
      <c r="E23" s="117">
        <v>5</v>
      </c>
      <c r="F23" s="92"/>
      <c r="G23" s="92"/>
      <c r="H23" s="92"/>
    </row>
    <row r="24" spans="1:9" x14ac:dyDescent="0.25">
      <c r="A24" s="100">
        <v>22</v>
      </c>
      <c r="B24" s="112" t="s">
        <v>92</v>
      </c>
      <c r="C24" s="92"/>
      <c r="D24" s="92"/>
      <c r="E24" s="92"/>
      <c r="F24" s="92"/>
      <c r="G24" s="92"/>
      <c r="H24" s="92"/>
    </row>
    <row r="25" spans="1:9" x14ac:dyDescent="0.25">
      <c r="A25" s="100">
        <v>23</v>
      </c>
      <c r="B25" s="112" t="s">
        <v>92</v>
      </c>
      <c r="C25" s="92"/>
      <c r="D25" s="92"/>
      <c r="E25" s="92"/>
      <c r="F25" s="92"/>
      <c r="G25" s="92"/>
      <c r="H25" s="92"/>
    </row>
    <row r="26" spans="1:9" x14ac:dyDescent="0.25">
      <c r="A26" s="100">
        <v>24</v>
      </c>
      <c r="B26" s="112" t="s">
        <v>92</v>
      </c>
      <c r="C26" s="92"/>
      <c r="D26" s="92"/>
      <c r="E26" s="92"/>
      <c r="F26" s="92"/>
      <c r="G26" s="92"/>
      <c r="H26" s="92"/>
    </row>
    <row r="27" spans="1:9" ht="15.75" thickBot="1" x14ac:dyDescent="0.3">
      <c r="A27" s="107">
        <v>25</v>
      </c>
      <c r="B27" s="108" t="s">
        <v>92</v>
      </c>
      <c r="C27" s="92"/>
      <c r="D27" s="92" t="s">
        <v>100</v>
      </c>
      <c r="E27" s="92"/>
      <c r="F27" s="92"/>
      <c r="G27" s="92"/>
      <c r="H27" s="92"/>
    </row>
    <row r="30" spans="1:9" x14ac:dyDescent="0.25">
      <c r="A30" s="118" t="s">
        <v>150</v>
      </c>
      <c r="B30" s="119"/>
      <c r="C30" s="119"/>
      <c r="D30" s="119"/>
      <c r="E30" s="119"/>
      <c r="F30" s="119"/>
      <c r="G30" s="119"/>
      <c r="H30" s="119"/>
      <c r="I30" s="119"/>
    </row>
    <row r="31" spans="1:9" x14ac:dyDescent="0.25">
      <c r="A31" s="118" t="s">
        <v>151</v>
      </c>
      <c r="B31" s="119"/>
      <c r="C31" s="119"/>
      <c r="D31" s="119"/>
      <c r="E31" s="119"/>
      <c r="F31" s="119"/>
      <c r="G31" s="119"/>
      <c r="H31" s="119"/>
      <c r="I31" s="119"/>
    </row>
  </sheetData>
  <sheetProtection password="84A0" sheet="1" objects="1" scenarios="1"/>
  <mergeCells count="6">
    <mergeCell ref="D18:E18"/>
    <mergeCell ref="A1:B1"/>
    <mergeCell ref="D1:E1"/>
    <mergeCell ref="G1:H1"/>
    <mergeCell ref="G7:H7"/>
    <mergeCell ref="D9:E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21"/>
  <sheetViews>
    <sheetView showGridLines="0" zoomScale="130" zoomScaleNormal="130" workbookViewId="0">
      <selection activeCell="C6" sqref="C6"/>
    </sheetView>
  </sheetViews>
  <sheetFormatPr defaultColWidth="8.85546875" defaultRowHeight="15" x14ac:dyDescent="0.25"/>
  <cols>
    <col min="1" max="1" width="3.7109375" style="38" customWidth="1"/>
    <col min="2" max="2" width="5.7109375" style="38" customWidth="1"/>
    <col min="3" max="3" width="100.7109375" style="38" customWidth="1"/>
    <col min="4" max="16384" width="8.85546875" style="38"/>
  </cols>
  <sheetData>
    <row r="1" spans="2:3" s="37" customFormat="1" ht="35.25" customHeight="1" x14ac:dyDescent="0.3">
      <c r="B1" s="289" t="s">
        <v>169</v>
      </c>
      <c r="C1" s="289"/>
    </row>
    <row r="4" spans="2:3" ht="126" customHeight="1" x14ac:dyDescent="0.25">
      <c r="B4" s="290" t="s">
        <v>164</v>
      </c>
      <c r="C4" s="291"/>
    </row>
    <row r="5" spans="2:3" x14ac:dyDescent="0.25">
      <c r="B5" s="39" t="s">
        <v>43</v>
      </c>
      <c r="C5" s="40" t="s">
        <v>44</v>
      </c>
    </row>
    <row r="6" spans="2:3" ht="150" x14ac:dyDescent="0.25">
      <c r="B6" s="42" t="s">
        <v>47</v>
      </c>
      <c r="C6" s="121" t="s">
        <v>261</v>
      </c>
    </row>
    <row r="7" spans="2:3" ht="75" x14ac:dyDescent="0.25">
      <c r="B7" s="42" t="s">
        <v>45</v>
      </c>
      <c r="C7" s="122" t="s">
        <v>162</v>
      </c>
    </row>
    <row r="8" spans="2:3" ht="165" x14ac:dyDescent="0.25">
      <c r="B8" s="42" t="s">
        <v>46</v>
      </c>
      <c r="C8" s="122" t="s">
        <v>163</v>
      </c>
    </row>
    <row r="9" spans="2:3" ht="195" x14ac:dyDescent="0.25">
      <c r="B9" s="42" t="s">
        <v>48</v>
      </c>
      <c r="C9" s="41" t="s">
        <v>260</v>
      </c>
    </row>
    <row r="10" spans="2:3" x14ac:dyDescent="0.25">
      <c r="B10" s="42"/>
      <c r="C10" s="41"/>
    </row>
    <row r="11" spans="2:3" x14ac:dyDescent="0.25">
      <c r="B11" s="42"/>
      <c r="C11" s="41"/>
    </row>
    <row r="12" spans="2:3" x14ac:dyDescent="0.25">
      <c r="B12" s="42"/>
      <c r="C12" s="41"/>
    </row>
    <row r="13" spans="2:3" x14ac:dyDescent="0.25">
      <c r="B13" s="42"/>
      <c r="C13" s="41"/>
    </row>
    <row r="14" spans="2:3" x14ac:dyDescent="0.25">
      <c r="B14" s="42"/>
      <c r="C14" s="41"/>
    </row>
    <row r="15" spans="2:3" x14ac:dyDescent="0.25">
      <c r="B15" s="42"/>
      <c r="C15" s="41"/>
    </row>
    <row r="16" spans="2:3" x14ac:dyDescent="0.25">
      <c r="B16" s="42"/>
      <c r="C16" s="41"/>
    </row>
    <row r="17" spans="2:3" x14ac:dyDescent="0.25">
      <c r="B17" s="42"/>
      <c r="C17" s="41"/>
    </row>
    <row r="18" spans="2:3" x14ac:dyDescent="0.25">
      <c r="B18" s="42"/>
      <c r="C18" s="41"/>
    </row>
    <row r="19" spans="2:3" x14ac:dyDescent="0.25">
      <c r="B19" s="42"/>
      <c r="C19" s="41"/>
    </row>
    <row r="20" spans="2:3" x14ac:dyDescent="0.25">
      <c r="B20" s="42"/>
      <c r="C20" s="41"/>
    </row>
    <row r="21" spans="2:3" x14ac:dyDescent="0.25">
      <c r="B21" s="42"/>
      <c r="C21" s="41"/>
    </row>
  </sheetData>
  <mergeCells count="2">
    <mergeCell ref="B1:C1"/>
    <mergeCell ref="B4:C4"/>
  </mergeCells>
  <pageMargins left="0.7" right="0.7" top="0.75" bottom="0.75" header="0.3" footer="0.3"/>
  <pageSetup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I49"/>
  <sheetViews>
    <sheetView showGridLines="0" tabSelected="1" zoomScale="80" zoomScaleNormal="80" workbookViewId="0">
      <selection activeCell="AD10" sqref="AD10"/>
    </sheetView>
  </sheetViews>
  <sheetFormatPr defaultColWidth="8.85546875" defaultRowHeight="12.75" x14ac:dyDescent="0.25"/>
  <cols>
    <col min="1" max="1" width="2.28515625" style="124" customWidth="1"/>
    <col min="2" max="2" width="1.28515625" style="124" customWidth="1"/>
    <col min="3" max="3" width="23" style="2" customWidth="1"/>
    <col min="4" max="5" width="13.85546875" style="2" customWidth="1"/>
    <col min="6" max="6" width="14.28515625" style="3" customWidth="1"/>
    <col min="7" max="11" width="13.85546875" style="3" customWidth="1"/>
    <col min="12" max="12" width="1.28515625" style="125" customWidth="1"/>
    <col min="13" max="13" width="1" style="1" customWidth="1"/>
    <col min="14" max="21" width="8.42578125" style="1" customWidth="1"/>
    <col min="22" max="22" width="8.42578125" style="124" customWidth="1"/>
    <col min="23" max="34" width="8.42578125" style="1" customWidth="1"/>
    <col min="35" max="16384" width="8.85546875" style="1"/>
  </cols>
  <sheetData>
    <row r="1" spans="1:35" s="124" customFormat="1" ht="13.5" thickBot="1" x14ac:dyDescent="0.3">
      <c r="C1" s="2"/>
      <c r="D1" s="2"/>
      <c r="E1" s="2"/>
      <c r="F1" s="125"/>
      <c r="G1" s="125"/>
      <c r="H1" s="125"/>
      <c r="I1" s="125"/>
      <c r="J1" s="125"/>
      <c r="K1" s="125"/>
      <c r="L1" s="125"/>
      <c r="X1" s="120"/>
      <c r="Y1" s="120"/>
      <c r="Z1" s="120"/>
      <c r="AA1" s="120"/>
      <c r="AB1" s="120"/>
      <c r="AC1" s="120"/>
      <c r="AD1" s="120"/>
      <c r="AE1" s="120"/>
      <c r="AF1" s="120"/>
      <c r="AG1" s="120"/>
      <c r="AH1" s="120"/>
      <c r="AI1" s="120"/>
    </row>
    <row r="2" spans="1:35" s="124" customFormat="1" ht="9" customHeight="1" thickBot="1" x14ac:dyDescent="0.3">
      <c r="B2" s="129"/>
      <c r="C2" s="141"/>
      <c r="D2" s="141"/>
      <c r="E2" s="141"/>
      <c r="F2" s="142"/>
      <c r="G2" s="142"/>
      <c r="H2" s="142"/>
      <c r="I2" s="142"/>
      <c r="J2" s="142"/>
      <c r="K2" s="142"/>
      <c r="L2" s="140"/>
      <c r="N2" s="372" t="s">
        <v>319</v>
      </c>
      <c r="O2" s="373"/>
      <c r="P2" s="373"/>
      <c r="Q2" s="373"/>
      <c r="R2" s="373"/>
      <c r="S2" s="373"/>
      <c r="T2" s="373"/>
      <c r="U2" s="373"/>
      <c r="V2" s="373"/>
      <c r="W2" s="374"/>
      <c r="X2" s="120"/>
      <c r="Y2" s="158"/>
      <c r="Z2" s="158"/>
      <c r="AA2" s="158"/>
      <c r="AB2" s="158"/>
      <c r="AC2" s="158"/>
      <c r="AD2" s="158"/>
      <c r="AE2" s="158"/>
      <c r="AF2" s="158"/>
      <c r="AG2" s="158"/>
      <c r="AH2" s="158"/>
      <c r="AI2" s="120"/>
    </row>
    <row r="3" spans="1:35" ht="21.75" customHeight="1" thickTop="1" thickBot="1" x14ac:dyDescent="0.3">
      <c r="B3" s="130"/>
      <c r="C3" s="337" t="s">
        <v>320</v>
      </c>
      <c r="D3" s="338"/>
      <c r="E3" s="338"/>
      <c r="F3" s="338"/>
      <c r="G3" s="339"/>
      <c r="H3" s="391" t="s">
        <v>172</v>
      </c>
      <c r="I3" s="337" t="s">
        <v>209</v>
      </c>
      <c r="J3" s="347"/>
      <c r="K3" s="348"/>
      <c r="L3" s="131"/>
      <c r="N3" s="375"/>
      <c r="O3" s="376"/>
      <c r="P3" s="376"/>
      <c r="Q3" s="376"/>
      <c r="R3" s="376"/>
      <c r="S3" s="376"/>
      <c r="T3" s="376"/>
      <c r="U3" s="376"/>
      <c r="V3" s="376"/>
      <c r="W3" s="377"/>
      <c r="X3" s="158"/>
      <c r="Y3" s="158"/>
      <c r="Z3" s="158"/>
      <c r="AA3" s="158"/>
      <c r="AB3" s="158"/>
      <c r="AC3" s="158"/>
      <c r="AD3" s="158"/>
      <c r="AE3" s="158"/>
      <c r="AF3" s="158"/>
      <c r="AG3" s="158"/>
      <c r="AH3" s="158"/>
      <c r="AI3" s="120"/>
    </row>
    <row r="4" spans="1:35" ht="15.95" customHeight="1" thickTop="1" thickBot="1" x14ac:dyDescent="0.3">
      <c r="B4" s="130"/>
      <c r="C4" s="340"/>
      <c r="D4" s="291"/>
      <c r="E4" s="291"/>
      <c r="F4" s="291"/>
      <c r="G4" s="341"/>
      <c r="H4" s="392"/>
      <c r="I4" s="349"/>
      <c r="J4" s="350"/>
      <c r="K4" s="351"/>
      <c r="L4" s="131"/>
      <c r="N4" s="375"/>
      <c r="O4" s="376"/>
      <c r="P4" s="376"/>
      <c r="Q4" s="376"/>
      <c r="R4" s="376"/>
      <c r="S4" s="376"/>
      <c r="T4" s="376"/>
      <c r="U4" s="376"/>
      <c r="V4" s="376"/>
      <c r="W4" s="377"/>
      <c r="X4" s="158"/>
      <c r="Y4" s="158"/>
      <c r="Z4" s="158"/>
      <c r="AA4" s="158"/>
      <c r="AB4" s="158"/>
      <c r="AC4" s="158"/>
      <c r="AD4" s="158"/>
      <c r="AE4" s="158"/>
      <c r="AF4" s="158"/>
      <c r="AG4" s="158"/>
      <c r="AH4" s="158"/>
      <c r="AI4" s="120"/>
    </row>
    <row r="5" spans="1:35" s="34" customFormat="1" ht="15.95" customHeight="1" thickTop="1" thickBot="1" x14ac:dyDescent="0.3">
      <c r="A5" s="127"/>
      <c r="B5" s="132"/>
      <c r="C5" s="342"/>
      <c r="D5" s="343"/>
      <c r="E5" s="343"/>
      <c r="F5" s="343"/>
      <c r="G5" s="344"/>
      <c r="H5" s="145">
        <f>IF(Calc!B71,1,Calc!$B$69)</f>
        <v>0</v>
      </c>
      <c r="I5" s="352" t="str">
        <f>IF(Calc!$B$71,"No PIA Required",IF(Calc!$B$69=1,VLOOKUP(1,Calc!A86:B90,2,FALSE),"Incomplete"))</f>
        <v>Incomplete</v>
      </c>
      <c r="J5" s="353"/>
      <c r="K5" s="353"/>
      <c r="L5" s="131"/>
      <c r="N5" s="375"/>
      <c r="O5" s="376"/>
      <c r="P5" s="376"/>
      <c r="Q5" s="376"/>
      <c r="R5" s="376"/>
      <c r="S5" s="376"/>
      <c r="T5" s="376"/>
      <c r="U5" s="376"/>
      <c r="V5" s="376"/>
      <c r="W5" s="377"/>
      <c r="X5" s="158"/>
      <c r="Y5" s="158"/>
      <c r="Z5" s="158"/>
      <c r="AA5" s="158"/>
      <c r="AB5" s="158"/>
      <c r="AC5" s="158"/>
      <c r="AD5" s="158"/>
      <c r="AE5" s="158"/>
      <c r="AF5" s="158"/>
      <c r="AG5" s="158"/>
      <c r="AH5" s="158"/>
      <c r="AI5" s="159"/>
    </row>
    <row r="6" spans="1:35" s="6" customFormat="1" ht="15" customHeight="1" thickTop="1" thickBot="1" x14ac:dyDescent="0.3">
      <c r="A6" s="126"/>
      <c r="B6" s="133"/>
      <c r="C6" s="336" t="s">
        <v>165</v>
      </c>
      <c r="D6" s="336"/>
      <c r="E6" s="336"/>
      <c r="F6" s="336"/>
      <c r="G6" s="336"/>
      <c r="H6" s="336"/>
      <c r="I6" s="336"/>
      <c r="J6" s="336"/>
      <c r="K6" s="336"/>
      <c r="L6" s="131"/>
      <c r="M6" s="128"/>
      <c r="N6" s="378"/>
      <c r="O6" s="379"/>
      <c r="P6" s="379"/>
      <c r="Q6" s="379"/>
      <c r="R6" s="379"/>
      <c r="S6" s="379"/>
      <c r="T6" s="379"/>
      <c r="U6" s="379"/>
      <c r="V6" s="379"/>
      <c r="W6" s="380"/>
      <c r="X6" s="160"/>
      <c r="Y6" s="156"/>
      <c r="Z6" s="156"/>
      <c r="AA6" s="156"/>
      <c r="AB6" s="156"/>
      <c r="AC6" s="156"/>
      <c r="AD6" s="156"/>
      <c r="AE6" s="156"/>
      <c r="AF6" s="156"/>
      <c r="AG6" s="156"/>
      <c r="AH6" s="156"/>
      <c r="AI6" s="160"/>
    </row>
    <row r="7" spans="1:35" ht="15" customHeight="1" thickTop="1" thickBot="1" x14ac:dyDescent="0.3">
      <c r="B7" s="130"/>
      <c r="C7" s="162" t="s">
        <v>176</v>
      </c>
      <c r="D7" s="314"/>
      <c r="E7" s="315"/>
      <c r="F7" s="315"/>
      <c r="G7" s="315"/>
      <c r="H7" s="315"/>
      <c r="I7" s="315"/>
      <c r="J7" s="315"/>
      <c r="K7" s="316"/>
      <c r="L7" s="131"/>
      <c r="M7" s="139"/>
      <c r="N7" s="372" t="s">
        <v>314</v>
      </c>
      <c r="O7" s="373"/>
      <c r="P7" s="373"/>
      <c r="Q7" s="373"/>
      <c r="R7" s="373"/>
      <c r="S7" s="373"/>
      <c r="T7" s="373"/>
      <c r="U7" s="373"/>
      <c r="V7" s="373"/>
      <c r="W7" s="374"/>
      <c r="X7" s="156"/>
      <c r="Y7" s="156"/>
      <c r="Z7" s="156"/>
      <c r="AA7" s="156"/>
      <c r="AB7" s="156"/>
      <c r="AC7" s="156"/>
      <c r="AD7" s="156"/>
      <c r="AE7" s="156"/>
      <c r="AF7" s="156"/>
      <c r="AG7" s="156"/>
      <c r="AH7" s="156"/>
      <c r="AI7" s="120"/>
    </row>
    <row r="8" spans="1:35" ht="15" customHeight="1" thickTop="1" thickBot="1" x14ac:dyDescent="0.3">
      <c r="B8" s="130"/>
      <c r="C8" s="162" t="s">
        <v>177</v>
      </c>
      <c r="D8" s="314"/>
      <c r="E8" s="384"/>
      <c r="F8" s="233" t="s">
        <v>274</v>
      </c>
      <c r="G8" s="345"/>
      <c r="H8" s="346"/>
      <c r="I8" s="346"/>
      <c r="J8" s="386" t="s">
        <v>211</v>
      </c>
      <c r="K8" s="382"/>
      <c r="L8" s="131"/>
      <c r="M8" s="124"/>
      <c r="N8" s="375"/>
      <c r="O8" s="376"/>
      <c r="P8" s="376"/>
      <c r="Q8" s="376"/>
      <c r="R8" s="376"/>
      <c r="S8" s="376"/>
      <c r="T8" s="376"/>
      <c r="U8" s="376"/>
      <c r="V8" s="376"/>
      <c r="W8" s="377"/>
      <c r="X8" s="156"/>
      <c r="Y8" s="156"/>
      <c r="Z8" s="156"/>
      <c r="AA8" s="156"/>
      <c r="AB8" s="156"/>
      <c r="AC8" s="156"/>
      <c r="AD8" s="156"/>
      <c r="AE8" s="156"/>
      <c r="AF8" s="156"/>
      <c r="AG8" s="156"/>
      <c r="AH8" s="156"/>
      <c r="AI8" s="120"/>
    </row>
    <row r="9" spans="1:35" ht="15" customHeight="1" thickTop="1" thickBot="1" x14ac:dyDescent="0.3">
      <c r="B9" s="130"/>
      <c r="C9" s="162" t="s">
        <v>153</v>
      </c>
      <c r="D9" s="385"/>
      <c r="E9" s="384"/>
      <c r="F9" s="233" t="s">
        <v>275</v>
      </c>
      <c r="G9" s="345"/>
      <c r="H9" s="346"/>
      <c r="I9" s="346"/>
      <c r="J9" s="387"/>
      <c r="K9" s="383"/>
      <c r="L9" s="131"/>
      <c r="M9" s="124"/>
      <c r="N9" s="375"/>
      <c r="O9" s="376"/>
      <c r="P9" s="376"/>
      <c r="Q9" s="376"/>
      <c r="R9" s="376"/>
      <c r="S9" s="376"/>
      <c r="T9" s="376"/>
      <c r="U9" s="376"/>
      <c r="V9" s="376"/>
      <c r="W9" s="377"/>
      <c r="X9" s="156"/>
      <c r="Y9" s="156"/>
      <c r="Z9" s="156"/>
      <c r="AA9" s="156"/>
      <c r="AB9" s="156"/>
      <c r="AC9" s="156"/>
      <c r="AD9" s="156"/>
      <c r="AE9" s="156"/>
      <c r="AF9" s="156"/>
      <c r="AG9" s="156"/>
      <c r="AH9" s="156"/>
      <c r="AI9" s="120"/>
    </row>
    <row r="10" spans="1:35" ht="27" thickTop="1" thickBot="1" x14ac:dyDescent="0.3">
      <c r="B10" s="130"/>
      <c r="C10" s="162" t="s">
        <v>178</v>
      </c>
      <c r="D10" s="385"/>
      <c r="E10" s="384"/>
      <c r="F10" s="233" t="s">
        <v>215</v>
      </c>
      <c r="G10" s="345"/>
      <c r="H10" s="346"/>
      <c r="I10" s="346"/>
      <c r="J10" s="232" t="str">
        <f>IF(G10&lt;&gt;"",VLOOKUP(1,Lookups!A14:C17,3,FALSE),"")</f>
        <v/>
      </c>
      <c r="K10" s="240"/>
      <c r="L10" s="131"/>
      <c r="N10" s="378"/>
      <c r="O10" s="379"/>
      <c r="P10" s="379"/>
      <c r="Q10" s="379"/>
      <c r="R10" s="379"/>
      <c r="S10" s="379"/>
      <c r="T10" s="379"/>
      <c r="U10" s="379"/>
      <c r="V10" s="379"/>
      <c r="W10" s="380"/>
      <c r="X10" s="156"/>
      <c r="Y10" s="156"/>
      <c r="Z10" s="156"/>
      <c r="AA10" s="156"/>
      <c r="AB10" s="156"/>
      <c r="AC10" s="156"/>
      <c r="AD10" s="156"/>
      <c r="AE10" s="156"/>
      <c r="AF10" s="156"/>
      <c r="AG10" s="156"/>
      <c r="AH10" s="156"/>
      <c r="AI10" s="120"/>
    </row>
    <row r="11" spans="1:35" ht="55.5" customHeight="1" thickTop="1" thickBot="1" x14ac:dyDescent="0.3">
      <c r="B11" s="130"/>
      <c r="C11" s="162" t="s">
        <v>213</v>
      </c>
      <c r="D11" s="314"/>
      <c r="E11" s="315"/>
      <c r="F11" s="315"/>
      <c r="G11" s="315"/>
      <c r="H11" s="315"/>
      <c r="I11" s="315"/>
      <c r="J11" s="315"/>
      <c r="K11" s="316"/>
      <c r="L11" s="131"/>
      <c r="M11" s="130"/>
      <c r="N11" s="354" t="s">
        <v>315</v>
      </c>
      <c r="O11" s="355"/>
      <c r="P11" s="355"/>
      <c r="Q11" s="355"/>
      <c r="R11" s="355"/>
      <c r="S11" s="355"/>
      <c r="T11" s="355"/>
      <c r="U11" s="355"/>
      <c r="V11" s="355"/>
      <c r="W11" s="356"/>
      <c r="X11" s="120"/>
      <c r="Y11" s="120"/>
      <c r="Z11" s="120"/>
      <c r="AA11" s="120"/>
      <c r="AB11" s="120"/>
      <c r="AC11" s="120"/>
      <c r="AD11" s="120"/>
      <c r="AE11" s="120"/>
      <c r="AF11" s="120"/>
      <c r="AG11" s="120"/>
      <c r="AH11" s="120"/>
      <c r="AI11" s="120"/>
    </row>
    <row r="12" spans="1:35" ht="40.5" customHeight="1" thickTop="1" thickBot="1" x14ac:dyDescent="0.3">
      <c r="B12" s="130"/>
      <c r="C12" s="325" t="s">
        <v>309</v>
      </c>
      <c r="D12" s="326"/>
      <c r="E12" s="326"/>
      <c r="F12" s="326"/>
      <c r="G12" s="326"/>
      <c r="H12" s="326"/>
      <c r="I12" s="326"/>
      <c r="J12" s="327"/>
      <c r="K12" s="241"/>
      <c r="L12" s="134"/>
      <c r="M12" s="130"/>
      <c r="N12" s="357"/>
      <c r="O12" s="358"/>
      <c r="P12" s="358"/>
      <c r="Q12" s="358"/>
      <c r="R12" s="358"/>
      <c r="S12" s="358"/>
      <c r="T12" s="358"/>
      <c r="U12" s="358"/>
      <c r="V12" s="358"/>
      <c r="W12" s="359"/>
    </row>
    <row r="13" spans="1:35" s="124" customFormat="1" ht="15.75" customHeight="1" thickTop="1" thickBot="1" x14ac:dyDescent="0.3">
      <c r="B13" s="130"/>
      <c r="C13" s="301" t="s">
        <v>180</v>
      </c>
      <c r="D13" s="302"/>
      <c r="E13" s="302"/>
      <c r="F13" s="302"/>
      <c r="G13" s="302"/>
      <c r="H13" s="302"/>
      <c r="I13" s="302"/>
      <c r="J13" s="302"/>
      <c r="K13" s="303"/>
      <c r="L13" s="134"/>
      <c r="M13" s="130"/>
      <c r="N13" s="357"/>
      <c r="O13" s="358"/>
      <c r="P13" s="358"/>
      <c r="Q13" s="358"/>
      <c r="R13" s="358"/>
      <c r="S13" s="358"/>
      <c r="T13" s="358"/>
      <c r="U13" s="358"/>
      <c r="V13" s="358"/>
      <c r="W13" s="359"/>
    </row>
    <row r="14" spans="1:35" s="124" customFormat="1" ht="53.25" customHeight="1" thickTop="1" thickBot="1" x14ac:dyDescent="0.3">
      <c r="B14" s="130"/>
      <c r="C14" s="162" t="s">
        <v>214</v>
      </c>
      <c r="D14" s="242"/>
      <c r="E14" s="333" t="str">
        <f>CONCATENATE(Lookups!B76&amp;"
"&amp;IF(Lookups!A78=1,Lookups!B78,""),"")</f>
        <v xml:space="preserve">PI is any recorded information about an identifiable individual, other than business contact information (e.g. employee names). It is unusual for a system or project to not handle (collect, access, use, store, or disclose) any PI. If you are unsure about whether or not your system or project contains PI, watch the video at https://privacymatters.ubc.ca/personal-information.
</v>
      </c>
      <c r="F14" s="333"/>
      <c r="G14" s="333"/>
      <c r="H14" s="333"/>
      <c r="I14" s="333"/>
      <c r="J14" s="333"/>
      <c r="K14" s="333"/>
      <c r="L14" s="134"/>
      <c r="M14" s="130"/>
      <c r="N14" s="360"/>
      <c r="O14" s="361"/>
      <c r="P14" s="361"/>
      <c r="Q14" s="361"/>
      <c r="R14" s="361"/>
      <c r="S14" s="361"/>
      <c r="T14" s="361"/>
      <c r="U14" s="361"/>
      <c r="V14" s="361"/>
      <c r="W14" s="362"/>
    </row>
    <row r="15" spans="1:35" s="124" customFormat="1" ht="53.25" customHeight="1" thickTop="1" thickBot="1" x14ac:dyDescent="0.3">
      <c r="B15" s="130"/>
      <c r="C15" s="162" t="s">
        <v>300</v>
      </c>
      <c r="D15" s="242"/>
      <c r="E15" s="388" t="str">
        <f>Lookups!B77</f>
        <v xml:space="preserve">Academic research projects do not require a PIA, unless the research uses PI from UBC data repositories. </v>
      </c>
      <c r="F15" s="389"/>
      <c r="G15" s="389"/>
      <c r="H15" s="389"/>
      <c r="I15" s="389"/>
      <c r="J15" s="389"/>
      <c r="K15" s="390"/>
      <c r="L15" s="134"/>
      <c r="N15" s="363" t="s">
        <v>317</v>
      </c>
      <c r="O15" s="364"/>
      <c r="P15" s="364"/>
      <c r="Q15" s="364"/>
      <c r="R15" s="364"/>
      <c r="S15" s="364"/>
      <c r="T15" s="364"/>
      <c r="U15" s="364"/>
      <c r="V15" s="364"/>
      <c r="W15" s="365"/>
    </row>
    <row r="16" spans="1:35" ht="18.75" customHeight="1" thickTop="1" thickBot="1" x14ac:dyDescent="0.3">
      <c r="B16" s="130"/>
      <c r="C16" s="292" t="s">
        <v>181</v>
      </c>
      <c r="D16" s="292"/>
      <c r="E16" s="292"/>
      <c r="F16" s="293"/>
      <c r="G16" s="329" t="s">
        <v>303</v>
      </c>
      <c r="H16" s="331" t="s">
        <v>175</v>
      </c>
      <c r="I16" s="332"/>
      <c r="J16" s="332"/>
      <c r="K16" s="332"/>
      <c r="L16" s="134"/>
      <c r="N16" s="366"/>
      <c r="O16" s="367"/>
      <c r="P16" s="367"/>
      <c r="Q16" s="367"/>
      <c r="R16" s="367"/>
      <c r="S16" s="367"/>
      <c r="T16" s="367"/>
      <c r="U16" s="367"/>
      <c r="V16" s="367"/>
      <c r="W16" s="368"/>
      <c r="Y16" s="157"/>
      <c r="Z16" s="157"/>
      <c r="AA16" s="157"/>
      <c r="AB16" s="157"/>
      <c r="AC16" s="157"/>
      <c r="AD16" s="157"/>
      <c r="AE16" s="157"/>
      <c r="AF16" s="157"/>
      <c r="AG16" s="157"/>
      <c r="AH16" s="157"/>
    </row>
    <row r="17" spans="1:34" s="6" customFormat="1" ht="26.25" customHeight="1" thickTop="1" thickBot="1" x14ac:dyDescent="0.3">
      <c r="A17" s="126"/>
      <c r="B17" s="133"/>
      <c r="C17" s="294"/>
      <c r="D17" s="294"/>
      <c r="E17" s="294"/>
      <c r="F17" s="295"/>
      <c r="G17" s="330"/>
      <c r="H17" s="144" t="s">
        <v>167</v>
      </c>
      <c r="I17" s="144" t="s">
        <v>3</v>
      </c>
      <c r="J17" s="144" t="s">
        <v>166</v>
      </c>
      <c r="K17" s="144" t="s">
        <v>168</v>
      </c>
      <c r="L17" s="135"/>
      <c r="N17" s="366"/>
      <c r="O17" s="367"/>
      <c r="P17" s="367"/>
      <c r="Q17" s="367"/>
      <c r="R17" s="367"/>
      <c r="S17" s="367"/>
      <c r="T17" s="367"/>
      <c r="U17" s="367"/>
      <c r="V17" s="367"/>
      <c r="W17" s="368"/>
      <c r="X17" s="157"/>
      <c r="Y17" s="157"/>
      <c r="Z17" s="157"/>
      <c r="AA17" s="157"/>
      <c r="AB17" s="157"/>
      <c r="AC17" s="157"/>
      <c r="AD17" s="157"/>
      <c r="AE17" s="157"/>
      <c r="AF17" s="157"/>
      <c r="AG17" s="157"/>
      <c r="AH17" s="157"/>
    </row>
    <row r="18" spans="1:34" ht="30" customHeight="1" thickTop="1" thickBot="1" x14ac:dyDescent="0.3">
      <c r="B18" s="130"/>
      <c r="C18" s="334" t="s">
        <v>233</v>
      </c>
      <c r="D18" s="334"/>
      <c r="E18" s="334"/>
      <c r="F18" s="334"/>
      <c r="G18" s="243"/>
      <c r="H18" s="244"/>
      <c r="I18" s="244"/>
      <c r="J18" s="244"/>
      <c r="K18" s="244"/>
      <c r="L18" s="131"/>
      <c r="N18" s="366"/>
      <c r="O18" s="367"/>
      <c r="P18" s="367"/>
      <c r="Q18" s="367"/>
      <c r="R18" s="367"/>
      <c r="S18" s="367"/>
      <c r="T18" s="367"/>
      <c r="U18" s="367"/>
      <c r="V18" s="367"/>
      <c r="W18" s="368"/>
      <c r="X18" s="157"/>
      <c r="Y18" s="157"/>
      <c r="Z18" s="157"/>
      <c r="AA18" s="157"/>
      <c r="AB18" s="157"/>
      <c r="AC18" s="157"/>
      <c r="AD18" s="157"/>
      <c r="AE18" s="157"/>
      <c r="AF18" s="157"/>
      <c r="AG18" s="157"/>
      <c r="AH18" s="157"/>
    </row>
    <row r="19" spans="1:34" ht="30.75" customHeight="1" thickTop="1" thickBot="1" x14ac:dyDescent="0.3">
      <c r="B19" s="130"/>
      <c r="C19" s="334" t="s">
        <v>302</v>
      </c>
      <c r="D19" s="334"/>
      <c r="E19" s="334"/>
      <c r="F19" s="334"/>
      <c r="G19" s="243"/>
      <c r="H19" s="244"/>
      <c r="I19" s="244"/>
      <c r="J19" s="244"/>
      <c r="K19" s="244"/>
      <c r="L19" s="131"/>
      <c r="N19" s="366"/>
      <c r="O19" s="367"/>
      <c r="P19" s="367"/>
      <c r="Q19" s="367"/>
      <c r="R19" s="367"/>
      <c r="S19" s="367"/>
      <c r="T19" s="367"/>
      <c r="U19" s="367"/>
      <c r="V19" s="367"/>
      <c r="W19" s="368"/>
      <c r="X19" s="157"/>
      <c r="Y19" s="157"/>
      <c r="Z19" s="157"/>
      <c r="AA19" s="157"/>
      <c r="AB19" s="157"/>
      <c r="AC19" s="157"/>
      <c r="AD19" s="157"/>
      <c r="AE19" s="157"/>
      <c r="AF19" s="157"/>
      <c r="AG19" s="157"/>
      <c r="AH19" s="157"/>
    </row>
    <row r="20" spans="1:34" s="124" customFormat="1" ht="22.5" customHeight="1" thickTop="1" thickBot="1" x14ac:dyDescent="0.3">
      <c r="B20" s="130"/>
      <c r="C20" s="301" t="s">
        <v>208</v>
      </c>
      <c r="D20" s="328"/>
      <c r="E20" s="328"/>
      <c r="F20" s="328"/>
      <c r="G20" s="328"/>
      <c r="H20" s="328"/>
      <c r="I20" s="328"/>
      <c r="J20" s="328"/>
      <c r="K20" s="328"/>
      <c r="L20" s="131"/>
      <c r="N20" s="366"/>
      <c r="O20" s="367"/>
      <c r="P20" s="367"/>
      <c r="Q20" s="367"/>
      <c r="R20" s="367"/>
      <c r="S20" s="367"/>
      <c r="T20" s="367"/>
      <c r="U20" s="367"/>
      <c r="V20" s="367"/>
      <c r="W20" s="368"/>
      <c r="X20" s="147"/>
    </row>
    <row r="21" spans="1:34" s="124" customFormat="1" ht="54.75" customHeight="1" thickTop="1" thickBot="1" x14ac:dyDescent="0.3">
      <c r="B21" s="130"/>
      <c r="C21" s="312" t="s">
        <v>265</v>
      </c>
      <c r="D21" s="313"/>
      <c r="E21" s="314"/>
      <c r="F21" s="315"/>
      <c r="G21" s="315"/>
      <c r="H21" s="315"/>
      <c r="I21" s="315"/>
      <c r="J21" s="315"/>
      <c r="K21" s="316"/>
      <c r="L21" s="131"/>
      <c r="N21" s="369"/>
      <c r="O21" s="370"/>
      <c r="P21" s="370"/>
      <c r="Q21" s="370"/>
      <c r="R21" s="370"/>
      <c r="S21" s="370"/>
      <c r="T21" s="370"/>
      <c r="U21" s="370"/>
      <c r="V21" s="370"/>
      <c r="W21" s="371"/>
      <c r="X21" s="147"/>
    </row>
    <row r="22" spans="1:34" s="124" customFormat="1" ht="15.75" customHeight="1" thickTop="1" thickBot="1" x14ac:dyDescent="0.3">
      <c r="B22" s="130"/>
      <c r="C22" s="301" t="s">
        <v>203</v>
      </c>
      <c r="D22" s="328"/>
      <c r="E22" s="328"/>
      <c r="F22" s="328"/>
      <c r="G22" s="328"/>
      <c r="H22" s="328"/>
      <c r="I22" s="328"/>
      <c r="J22" s="328"/>
      <c r="K22" s="335"/>
      <c r="L22" s="134"/>
      <c r="N22" s="248"/>
      <c r="O22" s="248"/>
      <c r="P22" s="248"/>
      <c r="Q22" s="248"/>
      <c r="R22" s="248"/>
      <c r="S22" s="248"/>
      <c r="T22" s="248"/>
      <c r="U22" s="248"/>
      <c r="V22" s="248"/>
      <c r="W22" s="248"/>
      <c r="X22" s="147"/>
    </row>
    <row r="23" spans="1:34" s="6" customFormat="1" ht="28.9" customHeight="1" thickTop="1" thickBot="1" x14ac:dyDescent="0.3">
      <c r="A23" s="126"/>
      <c r="B23" s="133"/>
      <c r="C23" s="336" t="s">
        <v>204</v>
      </c>
      <c r="D23" s="336"/>
      <c r="E23" s="143" t="s">
        <v>77</v>
      </c>
      <c r="F23" s="309" t="s">
        <v>281</v>
      </c>
      <c r="G23" s="310"/>
      <c r="H23" s="310"/>
      <c r="I23" s="310"/>
      <c r="J23" s="310"/>
      <c r="K23" s="311"/>
      <c r="L23" s="135"/>
      <c r="N23" s="248"/>
      <c r="O23" s="248"/>
      <c r="P23" s="248"/>
      <c r="Q23" s="248"/>
      <c r="R23" s="248"/>
      <c r="S23" s="248"/>
      <c r="T23" s="248"/>
      <c r="U23" s="248"/>
      <c r="V23" s="248"/>
      <c r="W23" s="248"/>
      <c r="X23" s="147"/>
    </row>
    <row r="24" spans="1:34" ht="27" customHeight="1" thickTop="1" thickBot="1" x14ac:dyDescent="0.3">
      <c r="B24" s="130"/>
      <c r="C24" s="304" t="s">
        <v>191</v>
      </c>
      <c r="D24" s="305"/>
      <c r="E24" s="245"/>
      <c r="F24" s="306"/>
      <c r="G24" s="307"/>
      <c r="H24" s="307"/>
      <c r="I24" s="307"/>
      <c r="J24" s="307"/>
      <c r="K24" s="308"/>
      <c r="L24" s="131"/>
      <c r="N24" s="248"/>
      <c r="O24" s="248"/>
      <c r="P24" s="248"/>
      <c r="Q24" s="248"/>
      <c r="R24" s="248"/>
      <c r="S24" s="248"/>
      <c r="T24" s="248"/>
      <c r="U24" s="248"/>
      <c r="V24" s="248"/>
      <c r="W24" s="248"/>
    </row>
    <row r="25" spans="1:34" ht="27" customHeight="1" thickTop="1" thickBot="1" x14ac:dyDescent="0.3">
      <c r="B25" s="130"/>
      <c r="C25" s="304" t="s">
        <v>304</v>
      </c>
      <c r="D25" s="305"/>
      <c r="E25" s="245"/>
      <c r="F25" s="306"/>
      <c r="G25" s="307"/>
      <c r="H25" s="307"/>
      <c r="I25" s="307"/>
      <c r="J25" s="307"/>
      <c r="K25" s="308"/>
      <c r="L25" s="131"/>
      <c r="N25" s="248"/>
      <c r="O25" s="248"/>
      <c r="P25" s="248"/>
      <c r="Q25" s="248"/>
      <c r="R25" s="248"/>
      <c r="S25" s="248"/>
      <c r="T25" s="248"/>
      <c r="U25" s="248"/>
      <c r="V25" s="248"/>
      <c r="W25" s="248"/>
    </row>
    <row r="26" spans="1:34" ht="27" customHeight="1" thickTop="1" thickBot="1" x14ac:dyDescent="0.3">
      <c r="B26" s="130"/>
      <c r="C26" s="304" t="s">
        <v>201</v>
      </c>
      <c r="D26" s="305"/>
      <c r="E26" s="245"/>
      <c r="F26" s="306"/>
      <c r="G26" s="307"/>
      <c r="H26" s="307"/>
      <c r="I26" s="307"/>
      <c r="J26" s="307"/>
      <c r="K26" s="308"/>
      <c r="L26" s="131"/>
      <c r="N26" s="248"/>
      <c r="O26" s="248"/>
      <c r="P26" s="248"/>
      <c r="Q26" s="248"/>
      <c r="R26" s="248"/>
      <c r="S26" s="248"/>
      <c r="T26" s="248"/>
      <c r="U26" s="248"/>
      <c r="V26" s="248"/>
      <c r="W26" s="248"/>
    </row>
    <row r="27" spans="1:34" ht="13.5" customHeight="1" thickTop="1" thickBot="1" x14ac:dyDescent="0.3">
      <c r="B27" s="130"/>
      <c r="C27" s="301" t="s">
        <v>202</v>
      </c>
      <c r="D27" s="302"/>
      <c r="E27" s="302"/>
      <c r="F27" s="302"/>
      <c r="G27" s="302"/>
      <c r="H27" s="302"/>
      <c r="I27" s="302"/>
      <c r="J27" s="302"/>
      <c r="K27" s="303"/>
      <c r="L27" s="131"/>
      <c r="N27" s="248"/>
      <c r="O27" s="248"/>
      <c r="P27" s="248"/>
      <c r="Q27" s="248"/>
      <c r="R27" s="248"/>
      <c r="S27" s="248"/>
      <c r="T27" s="248"/>
      <c r="U27" s="248"/>
      <c r="V27" s="248"/>
      <c r="W27" s="248"/>
    </row>
    <row r="28" spans="1:34" s="6" customFormat="1" ht="34.5" customHeight="1" thickTop="1" thickBot="1" x14ac:dyDescent="0.3">
      <c r="A28" s="126"/>
      <c r="B28" s="133"/>
      <c r="C28" s="336" t="s">
        <v>205</v>
      </c>
      <c r="D28" s="336"/>
      <c r="E28" s="149" t="s">
        <v>77</v>
      </c>
      <c r="F28" s="309" t="s">
        <v>281</v>
      </c>
      <c r="G28" s="310"/>
      <c r="H28" s="310"/>
      <c r="I28" s="310"/>
      <c r="J28" s="310"/>
      <c r="K28" s="311"/>
      <c r="L28" s="135"/>
      <c r="N28" s="248"/>
      <c r="O28" s="248"/>
      <c r="P28" s="248"/>
      <c r="Q28" s="248"/>
      <c r="R28" s="248"/>
      <c r="S28" s="248"/>
      <c r="T28" s="248"/>
      <c r="U28" s="248"/>
      <c r="V28" s="248"/>
      <c r="W28" s="248"/>
    </row>
    <row r="29" spans="1:34" ht="27.95" customHeight="1" thickTop="1" thickBot="1" x14ac:dyDescent="0.3">
      <c r="B29" s="130"/>
      <c r="C29" s="304" t="s">
        <v>263</v>
      </c>
      <c r="D29" s="305"/>
      <c r="E29" s="245"/>
      <c r="F29" s="296"/>
      <c r="G29" s="296"/>
      <c r="H29" s="296"/>
      <c r="I29" s="296"/>
      <c r="J29" s="296"/>
      <c r="K29" s="296"/>
      <c r="L29" s="131"/>
      <c r="N29" s="248"/>
      <c r="O29" s="248"/>
      <c r="P29" s="248"/>
      <c r="Q29" s="248"/>
      <c r="R29" s="248"/>
      <c r="S29" s="248"/>
      <c r="T29" s="248"/>
      <c r="U29" s="248"/>
      <c r="V29" s="248"/>
      <c r="W29" s="248"/>
    </row>
    <row r="30" spans="1:34" ht="27.95" customHeight="1" thickTop="1" thickBot="1" x14ac:dyDescent="0.3">
      <c r="B30" s="130"/>
      <c r="C30" s="304" t="s">
        <v>264</v>
      </c>
      <c r="D30" s="305"/>
      <c r="E30" s="245"/>
      <c r="F30" s="296"/>
      <c r="G30" s="296"/>
      <c r="H30" s="296"/>
      <c r="I30" s="296"/>
      <c r="J30" s="296"/>
      <c r="K30" s="296"/>
      <c r="L30" s="131"/>
      <c r="N30" s="248"/>
      <c r="O30" s="248"/>
      <c r="P30" s="248"/>
      <c r="Q30" s="248"/>
      <c r="R30" s="248"/>
      <c r="S30" s="248"/>
      <c r="T30" s="248"/>
      <c r="U30" s="248"/>
      <c r="V30" s="248"/>
      <c r="W30" s="248"/>
      <c r="Y30" s="148"/>
    </row>
    <row r="31" spans="1:34" s="148" customFormat="1" ht="27.95" customHeight="1" thickTop="1" thickBot="1" x14ac:dyDescent="0.3">
      <c r="B31" s="130"/>
      <c r="C31" s="304" t="s">
        <v>305</v>
      </c>
      <c r="D31" s="305"/>
      <c r="E31" s="245"/>
      <c r="F31" s="296"/>
      <c r="G31" s="296"/>
      <c r="H31" s="296"/>
      <c r="I31" s="296"/>
      <c r="J31" s="296"/>
      <c r="K31" s="296"/>
      <c r="L31" s="131"/>
      <c r="N31" s="248"/>
      <c r="O31" s="248"/>
      <c r="P31" s="248"/>
      <c r="Q31" s="248"/>
      <c r="R31" s="248"/>
      <c r="S31" s="248"/>
      <c r="T31" s="248"/>
      <c r="U31" s="248"/>
      <c r="V31" s="248"/>
      <c r="W31" s="248"/>
    </row>
    <row r="32" spans="1:34" s="124" customFormat="1" ht="17.100000000000001" customHeight="1" thickTop="1" thickBot="1" x14ac:dyDescent="0.3">
      <c r="B32" s="130"/>
      <c r="C32" s="301" t="s">
        <v>207</v>
      </c>
      <c r="D32" s="302"/>
      <c r="E32" s="302"/>
      <c r="F32" s="302"/>
      <c r="G32" s="302"/>
      <c r="H32" s="302"/>
      <c r="I32" s="302"/>
      <c r="J32" s="302"/>
      <c r="K32" s="303"/>
      <c r="L32" s="136"/>
      <c r="N32" s="36"/>
      <c r="O32" s="36"/>
      <c r="P32" s="148"/>
      <c r="Q32" s="148"/>
      <c r="R32" s="148"/>
      <c r="S32" s="148"/>
      <c r="T32" s="148"/>
      <c r="U32" s="148"/>
      <c r="V32" s="148"/>
      <c r="W32" s="148"/>
      <c r="X32" s="148"/>
      <c r="Y32" s="148"/>
    </row>
    <row r="33" spans="2:26" ht="30.6" customHeight="1" thickTop="1" thickBot="1" x14ac:dyDescent="0.3">
      <c r="B33" s="130"/>
      <c r="C33" s="318" t="s">
        <v>174</v>
      </c>
      <c r="D33" s="321"/>
      <c r="E33" s="320"/>
      <c r="F33" s="318" t="s">
        <v>179</v>
      </c>
      <c r="G33" s="319"/>
      <c r="H33" s="320"/>
      <c r="I33" s="309" t="s">
        <v>318</v>
      </c>
      <c r="J33" s="321"/>
      <c r="K33" s="320"/>
      <c r="L33" s="136"/>
      <c r="N33" s="148"/>
      <c r="O33" s="148"/>
      <c r="P33" s="148"/>
      <c r="Q33" s="148"/>
      <c r="R33" s="148"/>
      <c r="S33" s="148"/>
      <c r="T33" s="148"/>
      <c r="U33" s="148"/>
      <c r="V33" s="148"/>
      <c r="W33" s="148"/>
      <c r="X33" s="148"/>
      <c r="Y33" s="148"/>
    </row>
    <row r="34" spans="2:26" ht="30" customHeight="1" thickTop="1" thickBot="1" x14ac:dyDescent="0.3">
      <c r="B34" s="130"/>
      <c r="C34" s="299" t="s">
        <v>206</v>
      </c>
      <c r="D34" s="300"/>
      <c r="E34" s="242"/>
      <c r="F34" s="150" t="s">
        <v>267</v>
      </c>
      <c r="G34" s="297"/>
      <c r="H34" s="298"/>
      <c r="I34" s="300" t="s">
        <v>306</v>
      </c>
      <c r="J34" s="317"/>
      <c r="K34" s="242"/>
      <c r="L34" s="136"/>
      <c r="N34" s="148"/>
      <c r="O34" s="148"/>
      <c r="P34" s="148"/>
      <c r="Q34" s="148"/>
      <c r="R34" s="148"/>
      <c r="S34" s="148"/>
      <c r="T34" s="148"/>
      <c r="U34" s="148"/>
      <c r="V34" s="148"/>
      <c r="W34" s="148"/>
      <c r="X34" s="148"/>
      <c r="Y34" s="148"/>
    </row>
    <row r="35" spans="2:26" ht="23.25" customHeight="1" thickTop="1" thickBot="1" x14ac:dyDescent="0.3">
      <c r="B35" s="130"/>
      <c r="C35" s="299" t="s">
        <v>316</v>
      </c>
      <c r="D35" s="300"/>
      <c r="E35" s="323"/>
      <c r="F35" s="300" t="s">
        <v>268</v>
      </c>
      <c r="G35" s="297"/>
      <c r="H35" s="322"/>
      <c r="I35" s="300" t="s">
        <v>307</v>
      </c>
      <c r="J35" s="300"/>
      <c r="K35" s="242"/>
      <c r="L35" s="136"/>
      <c r="N35" s="148"/>
      <c r="O35" s="148"/>
      <c r="P35" s="148"/>
      <c r="Q35" s="148"/>
      <c r="R35" s="148"/>
      <c r="S35" s="148"/>
      <c r="T35" s="148"/>
      <c r="U35" s="148"/>
      <c r="V35" s="148"/>
      <c r="W35" s="148"/>
      <c r="X35" s="148"/>
      <c r="Y35" s="148"/>
    </row>
    <row r="36" spans="2:26" s="124" customFormat="1" ht="27" customHeight="1" thickTop="1" thickBot="1" x14ac:dyDescent="0.3">
      <c r="B36" s="130"/>
      <c r="C36" s="299"/>
      <c r="D36" s="300"/>
      <c r="E36" s="324"/>
      <c r="F36" s="300"/>
      <c r="G36" s="297"/>
      <c r="H36" s="322"/>
      <c r="I36" s="300" t="s">
        <v>308</v>
      </c>
      <c r="J36" s="300"/>
      <c r="K36" s="242"/>
      <c r="L36" s="136"/>
      <c r="N36" s="148"/>
      <c r="O36" s="148"/>
      <c r="P36" s="148"/>
      <c r="Q36" s="148"/>
      <c r="R36" s="148"/>
      <c r="S36" s="148"/>
      <c r="T36" s="148"/>
      <c r="U36" s="148"/>
      <c r="V36" s="148"/>
      <c r="W36" s="148"/>
      <c r="X36" s="148"/>
      <c r="Y36" s="148"/>
    </row>
    <row r="37" spans="2:26" s="124" customFormat="1" ht="18.95" customHeight="1" thickTop="1" thickBot="1" x14ac:dyDescent="0.25">
      <c r="B37" s="137"/>
      <c r="C37" s="154" t="s">
        <v>49</v>
      </c>
      <c r="D37" s="381" t="str">
        <f>IF(H5=1,"For next steps, see the path based on your risk level to the right.","")</f>
        <v/>
      </c>
      <c r="E37" s="381"/>
      <c r="F37" s="381"/>
      <c r="G37" s="381"/>
      <c r="H37" s="381"/>
      <c r="I37" s="381"/>
      <c r="J37" s="151"/>
      <c r="K37" s="155" t="s">
        <v>49</v>
      </c>
      <c r="L37" s="138"/>
      <c r="N37" s="148"/>
      <c r="O37" s="148"/>
      <c r="P37" s="148"/>
      <c r="Q37" s="148"/>
      <c r="R37" s="148"/>
      <c r="S37" s="148"/>
      <c r="T37" s="148"/>
      <c r="U37" s="148"/>
      <c r="V37" s="148"/>
      <c r="W37" s="148"/>
      <c r="X37" s="148"/>
      <c r="Y37" s="148"/>
    </row>
    <row r="38" spans="2:26" ht="12.75" customHeight="1" x14ac:dyDescent="0.25">
      <c r="N38" s="148"/>
      <c r="O38" s="148"/>
      <c r="P38" s="148"/>
      <c r="Q38" s="148"/>
      <c r="R38" s="148"/>
      <c r="S38" s="148"/>
      <c r="T38" s="148"/>
      <c r="U38" s="148"/>
      <c r="V38" s="148"/>
      <c r="W38" s="148"/>
      <c r="X38" s="148"/>
      <c r="Y38" s="148"/>
    </row>
    <row r="39" spans="2:26" ht="12.75" customHeight="1" x14ac:dyDescent="0.25">
      <c r="N39" s="148"/>
      <c r="O39" s="148"/>
      <c r="P39" s="148"/>
      <c r="Q39" s="148"/>
      <c r="R39" s="148"/>
      <c r="S39" s="148"/>
      <c r="T39" s="148"/>
      <c r="U39" s="148"/>
      <c r="V39" s="148"/>
      <c r="W39" s="148"/>
      <c r="X39" s="148"/>
      <c r="Y39" s="148"/>
    </row>
    <row r="40" spans="2:26" ht="12.75" customHeight="1" x14ac:dyDescent="0.25">
      <c r="L40" s="148"/>
      <c r="M40" s="148"/>
      <c r="X40" s="148"/>
      <c r="Y40" s="148"/>
      <c r="Z40" s="148"/>
    </row>
    <row r="41" spans="2:26" ht="12.75" customHeight="1" x14ac:dyDescent="0.25">
      <c r="L41" s="148"/>
      <c r="M41" s="148"/>
      <c r="X41" s="148"/>
      <c r="Y41" s="148"/>
      <c r="Z41" s="148"/>
    </row>
    <row r="42" spans="2:26" x14ac:dyDescent="0.25">
      <c r="L42" s="148"/>
      <c r="M42" s="148"/>
      <c r="X42" s="148"/>
      <c r="Y42" s="148"/>
      <c r="Z42" s="148"/>
    </row>
    <row r="43" spans="2:26" x14ac:dyDescent="0.25">
      <c r="L43" s="148"/>
      <c r="M43" s="148"/>
      <c r="X43" s="148"/>
      <c r="Y43" s="148"/>
      <c r="Z43" s="148"/>
    </row>
    <row r="44" spans="2:26" x14ac:dyDescent="0.25">
      <c r="M44" s="148"/>
      <c r="X44" s="148"/>
      <c r="Y44" s="148"/>
      <c r="Z44" s="148"/>
    </row>
    <row r="49" spans="2:2" ht="15" x14ac:dyDescent="0.25">
      <c r="B49" s="146"/>
    </row>
  </sheetData>
  <sheetProtection algorithmName="SHA-512" hashValue="z9pVZPjUjShCy+CxVDLJ58a06Yb1csVbsMbtVKjlCBm1NblC6D9DkyRsSNX0xOm57bA9qNlAqjaSpRMEWjxYPg==" saltValue="DBM/EHPlW4VMk7IYgEookA==" spinCount="100000" sheet="1" formatCells="0"/>
  <dataConsolidate/>
  <mergeCells count="63">
    <mergeCell ref="N11:W14"/>
    <mergeCell ref="N15:W21"/>
    <mergeCell ref="N7:W10"/>
    <mergeCell ref="N2:W6"/>
    <mergeCell ref="D37:I37"/>
    <mergeCell ref="I35:J35"/>
    <mergeCell ref="D7:K7"/>
    <mergeCell ref="K8:K9"/>
    <mergeCell ref="D8:E8"/>
    <mergeCell ref="D9:E9"/>
    <mergeCell ref="D10:E10"/>
    <mergeCell ref="G10:I10"/>
    <mergeCell ref="J8:J9"/>
    <mergeCell ref="C13:K13"/>
    <mergeCell ref="E15:K15"/>
    <mergeCell ref="H3:H4"/>
    <mergeCell ref="C3:G5"/>
    <mergeCell ref="C6:K6"/>
    <mergeCell ref="D11:K11"/>
    <mergeCell ref="G8:I8"/>
    <mergeCell ref="G9:I9"/>
    <mergeCell ref="I3:K4"/>
    <mergeCell ref="I5:K5"/>
    <mergeCell ref="C12:J12"/>
    <mergeCell ref="F23:K23"/>
    <mergeCell ref="F24:K24"/>
    <mergeCell ref="F30:K30"/>
    <mergeCell ref="C20:K20"/>
    <mergeCell ref="G16:G17"/>
    <mergeCell ref="H16:K16"/>
    <mergeCell ref="E14:K14"/>
    <mergeCell ref="C18:F18"/>
    <mergeCell ref="C19:F19"/>
    <mergeCell ref="C27:K27"/>
    <mergeCell ref="C22:K22"/>
    <mergeCell ref="C28:D28"/>
    <mergeCell ref="C26:D26"/>
    <mergeCell ref="C23:D23"/>
    <mergeCell ref="F25:K25"/>
    <mergeCell ref="C35:D36"/>
    <mergeCell ref="I34:J34"/>
    <mergeCell ref="F33:H33"/>
    <mergeCell ref="C33:E33"/>
    <mergeCell ref="I33:K33"/>
    <mergeCell ref="I36:J36"/>
    <mergeCell ref="G35:H36"/>
    <mergeCell ref="F35:F36"/>
    <mergeCell ref="E35:E36"/>
    <mergeCell ref="C16:F17"/>
    <mergeCell ref="F31:K31"/>
    <mergeCell ref="G34:H34"/>
    <mergeCell ref="C34:D34"/>
    <mergeCell ref="C32:K32"/>
    <mergeCell ref="C24:D24"/>
    <mergeCell ref="C25:D25"/>
    <mergeCell ref="C30:D30"/>
    <mergeCell ref="F26:K26"/>
    <mergeCell ref="F28:K28"/>
    <mergeCell ref="F29:K29"/>
    <mergeCell ref="C29:D29"/>
    <mergeCell ref="C21:D21"/>
    <mergeCell ref="E21:K21"/>
    <mergeCell ref="C31:D31"/>
  </mergeCells>
  <conditionalFormatting sqref="D8 G9 E29:E31">
    <cfRule type="containsBlanks" dxfId="77" priority="212">
      <formula>LEN(TRIM(D8))=0</formula>
    </cfRule>
  </conditionalFormatting>
  <conditionalFormatting sqref="D9:D10">
    <cfRule type="containsBlanks" dxfId="76" priority="193">
      <formula>LEN(TRIM(D9))=0</formula>
    </cfRule>
  </conditionalFormatting>
  <conditionalFormatting sqref="G10">
    <cfRule type="containsBlanks" dxfId="75" priority="183">
      <formula>LEN(TRIM(G10))=0</formula>
    </cfRule>
  </conditionalFormatting>
  <conditionalFormatting sqref="H18">
    <cfRule type="containsBlanks" dxfId="74" priority="181">
      <formula>LEN(TRIM(H18))=0</formula>
    </cfRule>
  </conditionalFormatting>
  <conditionalFormatting sqref="K34:K36">
    <cfRule type="containsBlanks" dxfId="73" priority="177">
      <formula>LEN(TRIM(K34))=0</formula>
    </cfRule>
  </conditionalFormatting>
  <conditionalFormatting sqref="G34">
    <cfRule type="containsBlanks" dxfId="72" priority="176">
      <formula>LEN(TRIM(G34))=0</formula>
    </cfRule>
  </conditionalFormatting>
  <conditionalFormatting sqref="D7">
    <cfRule type="containsBlanks" dxfId="71" priority="167">
      <formula>LEN(TRIM(D7))=0</formula>
    </cfRule>
  </conditionalFormatting>
  <conditionalFormatting sqref="E24:E26">
    <cfRule type="containsBlanks" dxfId="70" priority="171">
      <formula>LEN(TRIM(E24))=0</formula>
    </cfRule>
  </conditionalFormatting>
  <conditionalFormatting sqref="G35">
    <cfRule type="containsBlanks" dxfId="69" priority="137">
      <formula>LEN(TRIM(G35))=0</formula>
    </cfRule>
  </conditionalFormatting>
  <conditionalFormatting sqref="D14:D15">
    <cfRule type="containsBlanks" dxfId="68" priority="136">
      <formula>LEN(TRIM(D14))=0</formula>
    </cfRule>
  </conditionalFormatting>
  <conditionalFormatting sqref="K8">
    <cfRule type="containsBlanks" dxfId="67" priority="134">
      <formula>LEN(TRIM(K8))=0</formula>
    </cfRule>
  </conditionalFormatting>
  <conditionalFormatting sqref="F24">
    <cfRule type="containsBlanks" dxfId="66" priority="216">
      <formula>LEN(TRIM(F24))=0</formula>
    </cfRule>
  </conditionalFormatting>
  <conditionalFormatting sqref="F24:K24">
    <cfRule type="expression" dxfId="65" priority="127">
      <formula>$E$24="No"</formula>
    </cfRule>
    <cfRule type="notContainsBlanks" dxfId="64" priority="128">
      <formula>LEN(TRIM(F24))&gt;0</formula>
    </cfRule>
    <cfRule type="expression" dxfId="63" priority="132">
      <formula>$E$24="Yes"</formula>
    </cfRule>
  </conditionalFormatting>
  <conditionalFormatting sqref="E21">
    <cfRule type="containsBlanks" dxfId="62" priority="129">
      <formula>LEN(TRIM(E21))=0</formula>
    </cfRule>
  </conditionalFormatting>
  <conditionalFormatting sqref="F25">
    <cfRule type="containsBlanks" dxfId="61" priority="215">
      <formula>LEN(TRIM(F25))=0</formula>
    </cfRule>
  </conditionalFormatting>
  <conditionalFormatting sqref="F25:K25">
    <cfRule type="expression" dxfId="60" priority="123">
      <formula>$E$25="No"</formula>
    </cfRule>
    <cfRule type="notContainsBlanks" dxfId="59" priority="124">
      <formula>LEN(TRIM(F25))&gt;0</formula>
    </cfRule>
    <cfRule type="expression" dxfId="58" priority="125">
      <formula>$E$25="Yes"</formula>
    </cfRule>
  </conditionalFormatting>
  <conditionalFormatting sqref="F26">
    <cfRule type="containsBlanks" dxfId="57" priority="214">
      <formula>LEN(TRIM(F26))=0</formula>
    </cfRule>
  </conditionalFormatting>
  <conditionalFormatting sqref="F26:K26">
    <cfRule type="expression" dxfId="56" priority="115">
      <formula>$E$26="No"</formula>
    </cfRule>
    <cfRule type="notContainsBlanks" dxfId="55" priority="116">
      <formula>LEN(TRIM(F26))&gt;0</formula>
    </cfRule>
    <cfRule type="expression" dxfId="54" priority="117">
      <formula>$E$26="Yes"</formula>
    </cfRule>
  </conditionalFormatting>
  <conditionalFormatting sqref="F30">
    <cfRule type="containsBlanks" dxfId="53" priority="218">
      <formula>LEN(TRIM(F30))=0</formula>
    </cfRule>
  </conditionalFormatting>
  <conditionalFormatting sqref="F30:K30">
    <cfRule type="expression" dxfId="52" priority="103">
      <formula>$E$30="No"</formula>
    </cfRule>
    <cfRule type="notContainsBlanks" dxfId="51" priority="104">
      <formula>LEN(TRIM(F30))&gt;0</formula>
    </cfRule>
    <cfRule type="expression" dxfId="50" priority="105">
      <formula>$E$30="Yes"</formula>
    </cfRule>
  </conditionalFormatting>
  <conditionalFormatting sqref="F29">
    <cfRule type="containsBlanks" dxfId="49" priority="217">
      <formula>LEN(TRIM(F29))=0</formula>
    </cfRule>
  </conditionalFormatting>
  <conditionalFormatting sqref="F29:K29">
    <cfRule type="expression" dxfId="48" priority="91">
      <formula>$E$29="No"</formula>
    </cfRule>
    <cfRule type="notContainsBlanks" dxfId="47" priority="92">
      <formula>LEN(TRIM(F29))&gt;0</formula>
    </cfRule>
    <cfRule type="expression" dxfId="46" priority="93">
      <formula>$E$29="Yes"</formula>
    </cfRule>
  </conditionalFormatting>
  <conditionalFormatting sqref="K10">
    <cfRule type="expression" dxfId="45" priority="1">
      <formula>IF(ISBLANK(G10),1,0)</formula>
    </cfRule>
    <cfRule type="notContainsBlanks" dxfId="44" priority="54">
      <formula>LEN(TRIM(K10))&gt;0</formula>
    </cfRule>
    <cfRule type="expression" dxfId="43" priority="90">
      <formula>IF(ISBLANK(G10),0,1)</formula>
    </cfRule>
  </conditionalFormatting>
  <conditionalFormatting sqref="G18">
    <cfRule type="containsBlanks" dxfId="42" priority="89">
      <formula>LEN(TRIM(G18))=0</formula>
    </cfRule>
  </conditionalFormatting>
  <conditionalFormatting sqref="G19">
    <cfRule type="containsBlanks" dxfId="41" priority="88">
      <formula>LEN(TRIM(G19))=0</formula>
    </cfRule>
  </conditionalFormatting>
  <conditionalFormatting sqref="H19 I18:K19">
    <cfRule type="containsBlanks" dxfId="40" priority="87">
      <formula>LEN(TRIM(H18))=0</formula>
    </cfRule>
  </conditionalFormatting>
  <conditionalFormatting sqref="E14:K14">
    <cfRule type="expression" dxfId="39" priority="86">
      <formula>$D$14="No"</formula>
    </cfRule>
  </conditionalFormatting>
  <conditionalFormatting sqref="E15:K15">
    <cfRule type="expression" dxfId="38" priority="85">
      <formula>$D$15="Yes"</formula>
    </cfRule>
  </conditionalFormatting>
  <conditionalFormatting sqref="I5:K5">
    <cfRule type="beginsWith" dxfId="37" priority="62" operator="beginsWith" text="No">
      <formula>LEFT(I5,LEN("No"))="No"</formula>
    </cfRule>
    <cfRule type="cellIs" dxfId="36" priority="78" operator="equal">
      <formula>"Low"</formula>
    </cfRule>
    <cfRule type="cellIs" dxfId="35" priority="79" operator="equal">
      <formula>"Medium"</formula>
    </cfRule>
    <cfRule type="cellIs" dxfId="34" priority="80" operator="equal">
      <formula>"High"</formula>
    </cfRule>
    <cfRule type="cellIs" dxfId="33" priority="81" operator="equal">
      <formula>"Very High"</formula>
    </cfRule>
    <cfRule type="cellIs" dxfId="32" priority="82" operator="equal">
      <formula>"Incomplete"</formula>
    </cfRule>
    <cfRule type="cellIs" dxfId="31" priority="83" operator="equal">
      <formula>"Error"</formula>
    </cfRule>
  </conditionalFormatting>
  <conditionalFormatting sqref="H5">
    <cfRule type="colorScale" priority="77">
      <colorScale>
        <cfvo type="num" val="0.1"/>
        <cfvo type="num" val="0.6"/>
        <cfvo type="percent" val="1"/>
        <color rgb="FFF8696B"/>
        <color rgb="FFFFEB84"/>
        <color rgb="FF63BE7B"/>
      </colorScale>
    </cfRule>
  </conditionalFormatting>
  <conditionalFormatting sqref="E34:E35">
    <cfRule type="containsBlanks" dxfId="30" priority="61">
      <formula>LEN(TRIM(E34))=0</formula>
    </cfRule>
  </conditionalFormatting>
  <conditionalFormatting sqref="K12">
    <cfRule type="containsBlanks" dxfId="29" priority="60">
      <formula>LEN(TRIM(K12))=0</formula>
    </cfRule>
  </conditionalFormatting>
  <conditionalFormatting sqref="J10">
    <cfRule type="containsBlanks" dxfId="28" priority="59">
      <formula>LEN(TRIM(J10))=0</formula>
    </cfRule>
  </conditionalFormatting>
  <conditionalFormatting sqref="G8">
    <cfRule type="containsBlanks" dxfId="27" priority="53">
      <formula>LEN(TRIM(G8))=0</formula>
    </cfRule>
  </conditionalFormatting>
  <conditionalFormatting sqref="D37:I37">
    <cfRule type="expression" dxfId="26" priority="23">
      <formula>IF(H5=100%,1,0)</formula>
    </cfRule>
  </conditionalFormatting>
  <conditionalFormatting sqref="D11">
    <cfRule type="containsBlanks" dxfId="25" priority="22">
      <formula>LEN(TRIM(D11))=0</formula>
    </cfRule>
  </conditionalFormatting>
  <conditionalFormatting sqref="F31">
    <cfRule type="containsBlanks" dxfId="24" priority="20">
      <formula>LEN(TRIM(F31))=0</formula>
    </cfRule>
  </conditionalFormatting>
  <conditionalFormatting sqref="F31:K31">
    <cfRule type="expression" dxfId="23" priority="17">
      <formula>$E$31="No"</formula>
    </cfRule>
    <cfRule type="notContainsBlanks" dxfId="22" priority="18">
      <formula>LEN(TRIM(F31))&gt;0</formula>
    </cfRule>
    <cfRule type="expression" dxfId="21" priority="19">
      <formula>$E$31="Yes"</formula>
    </cfRule>
  </conditionalFormatting>
  <conditionalFormatting sqref="K34">
    <cfRule type="containsBlanks" dxfId="20" priority="4">
      <formula>LEN(TRIM(K34))=0</formula>
    </cfRule>
  </conditionalFormatting>
  <conditionalFormatting sqref="K35">
    <cfRule type="containsBlanks" dxfId="19" priority="3">
      <formula>LEN(TRIM(K35))=0</formula>
    </cfRule>
  </conditionalFormatting>
  <conditionalFormatting sqref="K36">
    <cfRule type="containsBlanks" dxfId="18" priority="2">
      <formula>LEN(TRIM(K36))=0</formula>
    </cfRule>
  </conditionalFormatting>
  <dataValidations count="7">
    <dataValidation type="list" allowBlank="1" showInputMessage="1" showErrorMessage="1" sqref="H18:K19 E29:E31 D14:D15 E25">
      <formula1>"Yes, No"</formula1>
    </dataValidation>
    <dataValidation type="list" allowBlank="1" showInputMessage="1" showErrorMessage="1" sqref="E26">
      <formula1>"Yes, No"</formula1>
    </dataValidation>
    <dataValidation errorStyle="information" sqref="F24:K24"/>
    <dataValidation type="list" allowBlank="1" showErrorMessage="1" sqref="E24">
      <formula1>"Yes, No"</formula1>
    </dataValidation>
    <dataValidation type="date" allowBlank="1" showInputMessage="1" showErrorMessage="1" sqref="K8">
      <formula1>36526</formula1>
      <formula2>73050</formula2>
    </dataValidation>
    <dataValidation type="list" allowBlank="1" showInputMessage="1" showErrorMessage="1" sqref="K12">
      <formula1>"Yes"</formula1>
    </dataValidation>
    <dataValidation type="date" operator="greaterThan" allowBlank="1" showInputMessage="1" showErrorMessage="1" sqref="K10">
      <formula1>42005</formula1>
    </dataValidation>
  </dataValidations>
  <pageMargins left="0.23622047244094491" right="0.23622047244094491" top="0.74803149606299213" bottom="0.74803149606299213" header="0.31496062992125984" footer="0.31496062992125984"/>
  <pageSetup paperSize="17" scale="98" fitToHeight="0"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Lookups!$B$41:$B$45</xm:f>
          </x14:formula1>
          <xm:sqref>K34:K35</xm:sqref>
        </x14:dataValidation>
        <x14:dataValidation type="list" allowBlank="1" showInputMessage="1" showErrorMessage="1">
          <x14:formula1>
            <xm:f>Lookups!$B$49:$B$52</xm:f>
          </x14:formula1>
          <xm:sqref>K36</xm:sqref>
        </x14:dataValidation>
        <x14:dataValidation type="list" allowBlank="1" showInputMessage="1" showErrorMessage="1">
          <x14:formula1>
            <xm:f>Lookups!$B$4:$B$11</xm:f>
          </x14:formula1>
          <xm:sqref>D8</xm:sqref>
        </x14:dataValidation>
        <x14:dataValidation type="list" allowBlank="1" showInputMessage="1" showErrorMessage="1">
          <x14:formula1>
            <xm:f>Lookups!$B$14:$B$17</xm:f>
          </x14:formula1>
          <xm:sqref>G10</xm:sqref>
        </x14:dataValidation>
        <x14:dataValidation type="list" allowBlank="1" showInputMessage="1" showErrorMessage="1">
          <x14:formula1>
            <xm:f>Lookups!$B$20:$B$25</xm:f>
          </x14:formula1>
          <xm:sqref>G18:G19</xm:sqref>
        </x14:dataValidation>
        <x14:dataValidation type="list" allowBlank="1" showInputMessage="1" showErrorMessage="1">
          <x14:formula1>
            <xm:f>Lookups!$B$34:$B$38</xm:f>
          </x14:formula1>
          <xm:sqref>G34:H36</xm:sqref>
        </x14:dataValidation>
        <x14:dataValidation type="list" allowBlank="1" showInputMessage="1" showErrorMessage="1">
          <x14:formula1>
            <xm:f>Lookups!$B$28:$B$30</xm:f>
          </x14:formula1>
          <xm:sqref>E34</xm:sqref>
        </x14:dataValidation>
        <x14:dataValidation type="list" allowBlank="1" showInputMessage="1" showErrorMessage="1">
          <x14:formula1>
            <xm:f>Lookups!$C$28:$C$31</xm:f>
          </x14:formula1>
          <xm:sqref>E35:E36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79"/>
  <sheetViews>
    <sheetView showGridLines="0" topLeftCell="A43" zoomScale="110" zoomScaleNormal="110" workbookViewId="0">
      <selection activeCell="C51" sqref="C51"/>
    </sheetView>
  </sheetViews>
  <sheetFormatPr defaultColWidth="8.85546875" defaultRowHeight="15" x14ac:dyDescent="0.25"/>
  <cols>
    <col min="1" max="1" width="8.85546875" style="191" customWidth="1"/>
    <col min="2" max="2" width="49.5703125" style="146" bestFit="1" customWidth="1"/>
    <col min="3" max="3" width="24.85546875" style="176" bestFit="1" customWidth="1"/>
    <col min="4" max="4" width="35.140625" style="176" bestFit="1" customWidth="1"/>
    <col min="5" max="9" width="10.7109375" style="176" customWidth="1"/>
    <col min="10" max="10" width="5.7109375" style="175" customWidth="1"/>
    <col min="11" max="11" width="14.42578125" style="175" bestFit="1" customWidth="1"/>
    <col min="12" max="12" width="10.28515625" style="195" bestFit="1" customWidth="1"/>
    <col min="13" max="13" width="9.5703125" style="175" bestFit="1" customWidth="1"/>
    <col min="14" max="14" width="14.140625" style="197" bestFit="1" customWidth="1"/>
    <col min="15" max="15" width="8.42578125" style="197" customWidth="1"/>
    <col min="16" max="16" width="20.7109375" style="204" customWidth="1"/>
    <col min="17" max="18" width="10.7109375" style="197" customWidth="1"/>
    <col min="19" max="16384" width="8.85546875" style="146"/>
  </cols>
  <sheetData>
    <row r="1" spans="1:35" x14ac:dyDescent="0.25">
      <c r="A1" s="408" t="s">
        <v>152</v>
      </c>
      <c r="B1" s="409"/>
      <c r="C1" s="409"/>
      <c r="D1" s="409"/>
      <c r="E1" s="409"/>
      <c r="F1" s="409"/>
      <c r="G1" s="409"/>
      <c r="H1" s="409"/>
      <c r="I1" s="409"/>
      <c r="J1" s="185"/>
      <c r="K1" s="185"/>
      <c r="L1" s="185"/>
      <c r="M1" s="185"/>
      <c r="N1" s="185"/>
      <c r="O1" s="185"/>
      <c r="P1" s="185"/>
      <c r="Q1" s="185"/>
      <c r="R1" s="185"/>
      <c r="S1" s="185"/>
      <c r="T1" s="185"/>
      <c r="U1" s="185"/>
    </row>
    <row r="2" spans="1:35" s="188" customFormat="1" x14ac:dyDescent="0.25">
      <c r="A2" s="186"/>
      <c r="B2" s="187"/>
      <c r="C2" s="187"/>
      <c r="D2" s="187"/>
      <c r="E2" s="187"/>
      <c r="F2" s="187"/>
      <c r="G2" s="187"/>
      <c r="H2" s="187"/>
      <c r="I2" s="187"/>
    </row>
    <row r="3" spans="1:35" s="190" customFormat="1" x14ac:dyDescent="0.25">
      <c r="A3" s="198"/>
      <c r="B3" s="189" t="s">
        <v>254</v>
      </c>
      <c r="E3" s="197"/>
      <c r="F3" s="197"/>
      <c r="H3" s="197"/>
      <c r="I3" s="197"/>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row>
    <row r="4" spans="1:35" x14ac:dyDescent="0.25">
      <c r="A4" s="198"/>
      <c r="B4" s="199" t="s">
        <v>183</v>
      </c>
      <c r="E4" s="197"/>
      <c r="F4" s="197"/>
      <c r="H4" s="197"/>
      <c r="I4" s="197"/>
      <c r="J4" s="146"/>
      <c r="K4" s="146"/>
      <c r="L4" s="146"/>
      <c r="M4" s="146"/>
      <c r="N4" s="146"/>
      <c r="O4" s="146"/>
      <c r="P4" s="146"/>
      <c r="Q4" s="146"/>
      <c r="R4" s="146"/>
    </row>
    <row r="5" spans="1:35" x14ac:dyDescent="0.25">
      <c r="A5" s="198"/>
      <c r="B5" s="199" t="s">
        <v>189</v>
      </c>
      <c r="E5" s="197"/>
      <c r="F5" s="197"/>
      <c r="H5" s="197"/>
      <c r="I5" s="197"/>
      <c r="J5" s="146"/>
      <c r="K5" s="146"/>
      <c r="L5" s="146"/>
      <c r="M5" s="146"/>
      <c r="N5" s="146"/>
      <c r="O5" s="146"/>
      <c r="P5" s="146"/>
      <c r="Q5" s="146"/>
      <c r="R5" s="146"/>
    </row>
    <row r="6" spans="1:35" x14ac:dyDescent="0.25">
      <c r="A6" s="198"/>
      <c r="B6" s="199" t="s">
        <v>187</v>
      </c>
      <c r="E6" s="197"/>
      <c r="F6" s="197"/>
      <c r="H6" s="197"/>
      <c r="I6" s="197"/>
      <c r="J6" s="146"/>
      <c r="K6" s="146"/>
      <c r="L6" s="146"/>
      <c r="M6" s="146"/>
      <c r="N6" s="146"/>
      <c r="O6" s="146"/>
      <c r="P6" s="146"/>
      <c r="Q6" s="146"/>
      <c r="R6" s="146"/>
    </row>
    <row r="7" spans="1:35" x14ac:dyDescent="0.25">
      <c r="A7" s="198"/>
      <c r="B7" s="199" t="s">
        <v>190</v>
      </c>
      <c r="C7" s="200"/>
      <c r="D7" s="201"/>
      <c r="E7" s="197"/>
      <c r="F7" s="197"/>
      <c r="H7" s="197"/>
      <c r="I7" s="197"/>
      <c r="J7" s="146"/>
      <c r="K7" s="146"/>
      <c r="L7" s="146"/>
      <c r="M7" s="146"/>
      <c r="N7" s="146"/>
      <c r="O7" s="146"/>
      <c r="P7" s="146"/>
      <c r="Q7" s="146"/>
      <c r="R7" s="146"/>
    </row>
    <row r="8" spans="1:35" x14ac:dyDescent="0.25">
      <c r="A8" s="202"/>
      <c r="B8" s="199" t="s">
        <v>184</v>
      </c>
      <c r="C8" s="200"/>
      <c r="D8" s="201"/>
      <c r="E8" s="197"/>
      <c r="F8" s="197"/>
      <c r="H8" s="197"/>
      <c r="I8" s="197"/>
      <c r="J8" s="146"/>
      <c r="K8" s="146"/>
      <c r="L8" s="146"/>
      <c r="M8" s="146"/>
      <c r="N8" s="146"/>
      <c r="O8" s="146"/>
      <c r="P8" s="146"/>
      <c r="Q8" s="146"/>
      <c r="R8" s="146"/>
    </row>
    <row r="9" spans="1:35" s="190" customFormat="1" x14ac:dyDescent="0.25">
      <c r="A9" s="198"/>
      <c r="B9" s="199" t="s">
        <v>188</v>
      </c>
      <c r="E9" s="197"/>
      <c r="F9" s="197"/>
      <c r="H9" s="197"/>
      <c r="I9" s="197"/>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row>
    <row r="10" spans="1:35" x14ac:dyDescent="0.25">
      <c r="A10" s="198"/>
      <c r="B10" s="199" t="s">
        <v>185</v>
      </c>
      <c r="C10" s="190"/>
      <c r="D10" s="190"/>
      <c r="E10" s="197"/>
      <c r="F10" s="197"/>
      <c r="G10" s="197"/>
      <c r="H10" s="146"/>
      <c r="I10" s="146"/>
      <c r="J10" s="146"/>
      <c r="K10" s="146"/>
      <c r="L10" s="146"/>
      <c r="M10" s="146"/>
      <c r="N10" s="146"/>
      <c r="O10" s="146"/>
      <c r="P10" s="146"/>
      <c r="Q10" s="146"/>
      <c r="R10" s="146"/>
    </row>
    <row r="11" spans="1:35" x14ac:dyDescent="0.25">
      <c r="A11" s="198"/>
      <c r="B11" s="199" t="s">
        <v>186</v>
      </c>
      <c r="C11" s="190"/>
      <c r="D11" s="190"/>
      <c r="E11" s="197"/>
      <c r="F11" s="197"/>
      <c r="G11" s="197"/>
      <c r="H11" s="146"/>
      <c r="I11" s="146"/>
      <c r="J11" s="146"/>
      <c r="K11" s="146"/>
      <c r="L11" s="146"/>
      <c r="M11" s="146"/>
      <c r="N11" s="146"/>
      <c r="O11" s="146"/>
      <c r="P11" s="146"/>
      <c r="Q11" s="146"/>
      <c r="R11" s="146"/>
    </row>
    <row r="12" spans="1:35" x14ac:dyDescent="0.25">
      <c r="A12" s="203"/>
    </row>
    <row r="13" spans="1:35" x14ac:dyDescent="0.25">
      <c r="A13" s="206" t="s">
        <v>226</v>
      </c>
      <c r="B13" s="205" t="s">
        <v>255</v>
      </c>
      <c r="C13" s="206" t="s">
        <v>217</v>
      </c>
    </row>
    <row r="14" spans="1:35" x14ac:dyDescent="0.25">
      <c r="A14" s="223">
        <f>IF(RCT!$G$10=Lookups!B14,1,0)</f>
        <v>0</v>
      </c>
      <c r="B14" s="192" t="s">
        <v>222</v>
      </c>
      <c r="C14" s="192" t="s">
        <v>219</v>
      </c>
      <c r="G14" s="175"/>
      <c r="H14" s="175"/>
    </row>
    <row r="15" spans="1:35" x14ac:dyDescent="0.25">
      <c r="A15" s="223">
        <f>IF(RCT!$G$10=Lookups!B15,1,0)</f>
        <v>0</v>
      </c>
      <c r="B15" s="192" t="s">
        <v>224</v>
      </c>
      <c r="C15" s="192" t="s">
        <v>276</v>
      </c>
      <c r="G15" s="175"/>
      <c r="H15" s="175"/>
    </row>
    <row r="16" spans="1:35" x14ac:dyDescent="0.25">
      <c r="A16" s="223">
        <f>IF(RCT!$G$10=Lookups!B16,1,0)</f>
        <v>0</v>
      </c>
      <c r="B16" s="192" t="s">
        <v>223</v>
      </c>
      <c r="C16" s="192" t="s">
        <v>276</v>
      </c>
      <c r="G16" s="172"/>
      <c r="H16" s="175"/>
    </row>
    <row r="17" spans="1:29" x14ac:dyDescent="0.25">
      <c r="A17" s="223">
        <f>IF(RCT!$G$10=Lookups!B17,1,0)</f>
        <v>0</v>
      </c>
      <c r="B17" s="192" t="s">
        <v>262</v>
      </c>
      <c r="C17" s="192" t="s">
        <v>218</v>
      </c>
      <c r="G17" s="175"/>
      <c r="H17" s="175"/>
    </row>
    <row r="18" spans="1:29" x14ac:dyDescent="0.25">
      <c r="A18" s="198"/>
      <c r="B18" s="204"/>
      <c r="C18" s="196"/>
      <c r="F18" s="146"/>
      <c r="G18" s="146"/>
      <c r="H18" s="146"/>
      <c r="I18" s="146"/>
      <c r="J18" s="146"/>
      <c r="K18" s="146"/>
      <c r="L18" s="146"/>
      <c r="M18" s="146"/>
      <c r="N18" s="146"/>
      <c r="O18" s="146"/>
      <c r="P18" s="146"/>
      <c r="Q18" s="146"/>
      <c r="R18" s="146"/>
    </row>
    <row r="19" spans="1:29" x14ac:dyDescent="0.25">
      <c r="A19" s="202"/>
      <c r="B19" s="207" t="s">
        <v>256</v>
      </c>
      <c r="C19" s="196"/>
      <c r="D19" s="146"/>
      <c r="E19" s="146"/>
      <c r="F19" s="146"/>
      <c r="G19" s="146"/>
      <c r="H19" s="146"/>
      <c r="I19" s="146"/>
      <c r="J19" s="146"/>
      <c r="K19" s="146"/>
      <c r="L19" s="146"/>
      <c r="M19" s="146"/>
      <c r="N19" s="146"/>
      <c r="O19" s="146"/>
      <c r="P19" s="146"/>
      <c r="Q19" s="146"/>
      <c r="R19" s="146"/>
    </row>
    <row r="20" spans="1:29" s="190" customFormat="1" x14ac:dyDescent="0.25">
      <c r="A20" s="198"/>
      <c r="B20" s="208">
        <v>0</v>
      </c>
      <c r="C20" s="209"/>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row>
    <row r="21" spans="1:29" x14ac:dyDescent="0.25">
      <c r="A21" s="198"/>
      <c r="B21" s="208" t="s">
        <v>78</v>
      </c>
      <c r="C21" s="209"/>
      <c r="D21" s="146"/>
      <c r="E21" s="146"/>
      <c r="F21" s="146"/>
      <c r="G21" s="146"/>
      <c r="H21" s="146"/>
      <c r="I21" s="146"/>
      <c r="J21" s="146"/>
      <c r="K21" s="146"/>
      <c r="L21" s="146"/>
      <c r="M21" s="146"/>
      <c r="N21" s="146"/>
      <c r="O21" s="146"/>
      <c r="P21" s="146"/>
      <c r="Q21" s="146"/>
      <c r="R21" s="146"/>
    </row>
    <row r="22" spans="1:29" x14ac:dyDescent="0.25">
      <c r="A22" s="198"/>
      <c r="B22" s="208" t="s">
        <v>79</v>
      </c>
      <c r="C22" s="209"/>
      <c r="D22" s="146"/>
      <c r="E22" s="146"/>
      <c r="F22" s="146"/>
      <c r="G22" s="146"/>
      <c r="H22" s="146"/>
      <c r="I22" s="146"/>
      <c r="J22" s="146"/>
      <c r="K22" s="146"/>
      <c r="L22" s="146"/>
      <c r="M22" s="146"/>
      <c r="N22" s="146"/>
      <c r="O22" s="146"/>
      <c r="P22" s="146"/>
      <c r="Q22" s="146"/>
      <c r="R22" s="146"/>
    </row>
    <row r="23" spans="1:29" x14ac:dyDescent="0.25">
      <c r="A23" s="198"/>
      <c r="B23" s="208" t="s">
        <v>80</v>
      </c>
      <c r="C23" s="209"/>
      <c r="D23" s="146"/>
      <c r="E23" s="146"/>
      <c r="F23" s="146"/>
      <c r="G23" s="146"/>
      <c r="H23" s="146"/>
      <c r="I23" s="146"/>
      <c r="J23" s="146"/>
      <c r="K23" s="146"/>
      <c r="L23" s="146"/>
      <c r="M23" s="146"/>
      <c r="N23" s="146"/>
      <c r="O23" s="146"/>
      <c r="P23" s="146"/>
      <c r="Q23" s="146"/>
      <c r="R23" s="146"/>
    </row>
    <row r="24" spans="1:29" x14ac:dyDescent="0.25">
      <c r="A24" s="198"/>
      <c r="B24" s="208" t="s">
        <v>25</v>
      </c>
      <c r="C24" s="209"/>
      <c r="D24" s="146"/>
      <c r="E24" s="146"/>
      <c r="F24" s="146"/>
      <c r="G24" s="146"/>
      <c r="H24" s="146"/>
      <c r="I24" s="146"/>
      <c r="J24" s="146"/>
      <c r="K24" s="146"/>
      <c r="L24" s="146"/>
      <c r="M24" s="146"/>
      <c r="N24" s="146"/>
      <c r="O24" s="146"/>
      <c r="P24" s="146"/>
      <c r="Q24" s="146"/>
      <c r="R24" s="146"/>
    </row>
    <row r="25" spans="1:29" x14ac:dyDescent="0.25">
      <c r="A25" s="202"/>
      <c r="B25" s="208" t="s">
        <v>81</v>
      </c>
      <c r="C25" s="197"/>
      <c r="D25" s="146"/>
      <c r="E25" s="146"/>
      <c r="F25" s="146"/>
      <c r="G25" s="146"/>
      <c r="H25" s="146"/>
      <c r="I25" s="146"/>
      <c r="J25" s="146"/>
      <c r="K25" s="146"/>
      <c r="L25" s="146"/>
      <c r="M25" s="146"/>
      <c r="N25" s="146"/>
      <c r="O25" s="146"/>
      <c r="P25" s="146"/>
      <c r="Q25" s="146"/>
      <c r="R25" s="146"/>
    </row>
    <row r="26" spans="1:29" x14ac:dyDescent="0.25">
      <c r="A26" s="202"/>
      <c r="B26" s="210"/>
      <c r="C26" s="211"/>
      <c r="D26" s="196"/>
      <c r="E26" s="146"/>
      <c r="F26" s="146"/>
      <c r="G26" s="146"/>
      <c r="H26" s="146"/>
      <c r="I26" s="146"/>
      <c r="J26" s="146"/>
      <c r="K26" s="146"/>
      <c r="L26" s="146"/>
      <c r="M26" s="146"/>
      <c r="N26" s="146"/>
      <c r="O26" s="146"/>
      <c r="P26" s="146"/>
      <c r="Q26" s="146"/>
      <c r="R26" s="146"/>
    </row>
    <row r="27" spans="1:29" x14ac:dyDescent="0.25">
      <c r="A27" s="212"/>
      <c r="B27" s="207" t="s">
        <v>277</v>
      </c>
      <c r="C27" s="207" t="s">
        <v>279</v>
      </c>
      <c r="D27" s="146"/>
      <c r="E27" s="146"/>
      <c r="F27" s="146"/>
      <c r="G27" s="146"/>
      <c r="H27" s="146"/>
      <c r="I27" s="146"/>
      <c r="J27" s="146"/>
      <c r="K27" s="146"/>
      <c r="L27" s="146"/>
      <c r="M27" s="146"/>
      <c r="N27" s="146"/>
      <c r="O27" s="146"/>
      <c r="P27" s="146"/>
      <c r="Q27" s="146"/>
      <c r="R27" s="146"/>
    </row>
    <row r="28" spans="1:29" x14ac:dyDescent="0.25">
      <c r="B28" s="208" t="s">
        <v>269</v>
      </c>
      <c r="C28" s="208" t="s">
        <v>278</v>
      </c>
      <c r="D28" s="146"/>
      <c r="E28" s="146"/>
      <c r="F28" s="146"/>
      <c r="G28" s="146"/>
      <c r="H28" s="146"/>
      <c r="I28" s="146"/>
      <c r="J28" s="146"/>
      <c r="K28" s="146"/>
      <c r="L28" s="146"/>
      <c r="M28" s="146"/>
      <c r="N28" s="146"/>
      <c r="O28" s="146"/>
      <c r="P28" s="146"/>
      <c r="Q28" s="146"/>
      <c r="R28" s="146"/>
    </row>
    <row r="29" spans="1:29" x14ac:dyDescent="0.25">
      <c r="B29" s="208" t="s">
        <v>271</v>
      </c>
      <c r="C29" s="208" t="s">
        <v>270</v>
      </c>
      <c r="D29" s="146"/>
      <c r="E29" s="146"/>
      <c r="F29" s="146"/>
      <c r="G29" s="146"/>
      <c r="H29" s="146"/>
      <c r="I29" s="146"/>
      <c r="J29" s="146"/>
      <c r="K29" s="146"/>
      <c r="L29" s="146"/>
      <c r="M29" s="146"/>
      <c r="N29" s="146"/>
      <c r="O29" s="146"/>
      <c r="P29" s="146"/>
      <c r="Q29" s="146"/>
      <c r="R29" s="146"/>
    </row>
    <row r="30" spans="1:29" x14ac:dyDescent="0.25">
      <c r="B30" s="208" t="s">
        <v>312</v>
      </c>
      <c r="C30" s="208" t="s">
        <v>280</v>
      </c>
      <c r="D30" s="146"/>
      <c r="E30" s="146"/>
      <c r="F30" s="146"/>
      <c r="G30" s="146"/>
      <c r="H30" s="146"/>
      <c r="I30" s="146"/>
      <c r="J30" s="146"/>
      <c r="K30" s="146"/>
      <c r="L30" s="146"/>
      <c r="M30" s="146"/>
      <c r="N30" s="146"/>
      <c r="O30" s="146"/>
      <c r="P30" s="146"/>
      <c r="Q30" s="146"/>
      <c r="R30" s="146"/>
    </row>
    <row r="31" spans="1:29" x14ac:dyDescent="0.25">
      <c r="B31" s="210"/>
      <c r="C31" s="208" t="s">
        <v>312</v>
      </c>
      <c r="D31" s="146"/>
      <c r="E31" s="146"/>
      <c r="F31" s="146"/>
      <c r="G31" s="146"/>
      <c r="H31" s="146"/>
      <c r="I31" s="146"/>
      <c r="J31" s="146"/>
      <c r="K31" s="146"/>
      <c r="L31" s="146"/>
      <c r="M31" s="146"/>
      <c r="N31" s="146"/>
      <c r="O31" s="146"/>
      <c r="P31" s="146"/>
      <c r="Q31" s="146"/>
      <c r="R31" s="146"/>
    </row>
    <row r="32" spans="1:29" x14ac:dyDescent="0.25">
      <c r="B32" s="204"/>
      <c r="C32" s="197"/>
      <c r="D32" s="146"/>
      <c r="E32" s="146"/>
      <c r="F32" s="146"/>
      <c r="G32" s="146"/>
      <c r="H32" s="146"/>
      <c r="I32" s="146"/>
      <c r="J32" s="146"/>
      <c r="K32" s="146"/>
      <c r="L32" s="146"/>
      <c r="M32" s="146"/>
      <c r="N32" s="146"/>
      <c r="O32" s="146"/>
      <c r="P32" s="146"/>
      <c r="Q32" s="146"/>
      <c r="R32" s="146"/>
    </row>
    <row r="33" spans="1:18" x14ac:dyDescent="0.25">
      <c r="B33" s="207" t="s">
        <v>257</v>
      </c>
      <c r="C33" s="197"/>
      <c r="D33" s="146"/>
      <c r="E33" s="146"/>
      <c r="F33" s="146"/>
      <c r="G33" s="146"/>
      <c r="H33" s="146"/>
      <c r="I33" s="146"/>
      <c r="J33" s="146"/>
      <c r="K33" s="146"/>
      <c r="L33" s="146"/>
      <c r="M33" s="146"/>
      <c r="N33" s="146"/>
      <c r="O33" s="146"/>
      <c r="P33" s="146"/>
      <c r="Q33" s="146"/>
      <c r="R33" s="146"/>
    </row>
    <row r="34" spans="1:18" x14ac:dyDescent="0.25">
      <c r="B34" s="213" t="s">
        <v>216</v>
      </c>
      <c r="C34" s="146"/>
      <c r="D34" s="146"/>
      <c r="E34" s="146"/>
      <c r="F34" s="146"/>
      <c r="G34" s="146"/>
      <c r="H34" s="146"/>
      <c r="I34" s="146"/>
      <c r="J34" s="146"/>
      <c r="K34" s="146"/>
      <c r="L34" s="146"/>
      <c r="M34" s="146"/>
      <c r="N34" s="146"/>
      <c r="O34" s="146"/>
      <c r="P34" s="146"/>
      <c r="Q34" s="146"/>
      <c r="R34" s="146"/>
    </row>
    <row r="35" spans="1:18" x14ac:dyDescent="0.25">
      <c r="B35" s="192" t="s">
        <v>171</v>
      </c>
      <c r="C35" s="197"/>
      <c r="D35" s="146"/>
      <c r="E35" s="146"/>
      <c r="F35" s="146"/>
      <c r="G35" s="146"/>
      <c r="H35" s="146"/>
      <c r="I35" s="146"/>
      <c r="J35" s="146"/>
      <c r="K35" s="146"/>
      <c r="L35" s="146"/>
      <c r="M35" s="146"/>
      <c r="N35" s="146"/>
      <c r="O35" s="146"/>
      <c r="P35" s="146"/>
      <c r="Q35" s="146"/>
      <c r="R35" s="146"/>
    </row>
    <row r="36" spans="1:18" x14ac:dyDescent="0.25">
      <c r="A36" s="202"/>
      <c r="B36" s="214" t="s">
        <v>272</v>
      </c>
      <c r="C36" s="197"/>
      <c r="D36" s="146"/>
      <c r="E36" s="146"/>
      <c r="F36" s="146"/>
      <c r="G36" s="146"/>
      <c r="H36" s="146"/>
      <c r="I36" s="146"/>
      <c r="J36" s="146"/>
      <c r="K36" s="146"/>
      <c r="L36" s="146"/>
      <c r="M36" s="146"/>
      <c r="N36" s="146"/>
      <c r="O36" s="146"/>
      <c r="P36" s="146"/>
      <c r="Q36" s="146"/>
      <c r="R36" s="146"/>
    </row>
    <row r="37" spans="1:18" x14ac:dyDescent="0.25">
      <c r="A37" s="202"/>
      <c r="B37" s="193" t="s">
        <v>273</v>
      </c>
      <c r="C37" s="197"/>
      <c r="D37" s="146"/>
      <c r="E37" s="146"/>
      <c r="F37" s="146"/>
      <c r="G37" s="146"/>
      <c r="H37" s="146"/>
      <c r="I37" s="146"/>
      <c r="J37" s="146"/>
      <c r="K37" s="146"/>
      <c r="L37" s="146"/>
      <c r="M37" s="146"/>
      <c r="N37" s="146"/>
      <c r="O37" s="146"/>
      <c r="P37" s="146"/>
      <c r="Q37" s="146"/>
      <c r="R37" s="146"/>
    </row>
    <row r="38" spans="1:18" x14ac:dyDescent="0.25">
      <c r="A38" s="202"/>
      <c r="B38" s="208" t="s">
        <v>312</v>
      </c>
      <c r="C38" s="197"/>
      <c r="D38" s="146"/>
      <c r="E38" s="146"/>
      <c r="F38" s="146"/>
      <c r="G38" s="146"/>
      <c r="H38" s="146"/>
      <c r="I38" s="146"/>
      <c r="J38" s="146"/>
      <c r="K38" s="146"/>
      <c r="L38" s="146"/>
      <c r="M38" s="146"/>
      <c r="N38" s="146"/>
      <c r="O38" s="146"/>
      <c r="P38" s="146"/>
      <c r="Q38" s="146"/>
      <c r="R38" s="146"/>
    </row>
    <row r="39" spans="1:18" x14ac:dyDescent="0.25">
      <c r="A39" s="215"/>
      <c r="B39" s="216"/>
      <c r="C39" s="217"/>
      <c r="D39" s="216"/>
      <c r="E39" s="197"/>
      <c r="F39" s="197"/>
      <c r="G39" s="204"/>
      <c r="H39" s="197"/>
      <c r="L39" s="146"/>
      <c r="M39" s="146"/>
      <c r="N39" s="146"/>
      <c r="O39" s="146"/>
      <c r="P39" s="146"/>
      <c r="Q39" s="146"/>
      <c r="R39" s="146"/>
    </row>
    <row r="40" spans="1:18" x14ac:dyDescent="0.25">
      <c r="A40" s="194"/>
      <c r="B40" s="189" t="s">
        <v>311</v>
      </c>
      <c r="C40" s="197"/>
      <c r="D40" s="146"/>
      <c r="E40" s="146"/>
      <c r="F40" s="146"/>
      <c r="G40" s="146"/>
      <c r="H40" s="146"/>
      <c r="I40" s="146"/>
      <c r="J40" s="146"/>
      <c r="K40" s="146"/>
      <c r="L40" s="146"/>
      <c r="M40" s="146"/>
      <c r="N40" s="146"/>
      <c r="O40" s="146"/>
      <c r="P40" s="146"/>
      <c r="Q40" s="146"/>
      <c r="R40" s="146"/>
    </row>
    <row r="41" spans="1:18" x14ac:dyDescent="0.25">
      <c r="A41" s="194"/>
      <c r="B41" s="218" t="s">
        <v>20</v>
      </c>
      <c r="C41" s="197"/>
      <c r="D41" s="146"/>
      <c r="E41" s="146"/>
      <c r="F41" s="146"/>
      <c r="G41" s="146"/>
      <c r="H41" s="146"/>
      <c r="I41" s="146"/>
      <c r="J41" s="146"/>
      <c r="K41" s="146"/>
      <c r="L41" s="146"/>
      <c r="M41" s="146"/>
      <c r="N41" s="146"/>
      <c r="O41" s="146"/>
      <c r="P41" s="146"/>
      <c r="Q41" s="146"/>
      <c r="R41" s="146"/>
    </row>
    <row r="42" spans="1:18" x14ac:dyDescent="0.25">
      <c r="A42" s="194"/>
      <c r="B42" s="219" t="s">
        <v>21</v>
      </c>
      <c r="C42" s="197"/>
      <c r="D42" s="146"/>
      <c r="E42" s="146"/>
      <c r="F42" s="146"/>
      <c r="G42" s="146"/>
      <c r="H42" s="146"/>
      <c r="I42" s="146"/>
      <c r="J42" s="146"/>
      <c r="K42" s="146"/>
      <c r="L42" s="146"/>
      <c r="M42" s="146"/>
      <c r="N42" s="146"/>
      <c r="O42" s="146"/>
      <c r="P42" s="146"/>
      <c r="Q42" s="146"/>
      <c r="R42" s="146"/>
    </row>
    <row r="43" spans="1:18" x14ac:dyDescent="0.25">
      <c r="A43" s="194"/>
      <c r="B43" s="219" t="s">
        <v>85</v>
      </c>
      <c r="C43" s="197"/>
      <c r="D43" s="146"/>
      <c r="E43" s="146"/>
      <c r="F43" s="146"/>
      <c r="G43" s="146"/>
      <c r="H43" s="146"/>
      <c r="I43" s="146"/>
      <c r="J43" s="146"/>
      <c r="K43" s="146"/>
      <c r="L43" s="146"/>
      <c r="M43" s="146"/>
      <c r="N43" s="146"/>
      <c r="O43" s="146"/>
      <c r="P43" s="146"/>
      <c r="Q43" s="146"/>
      <c r="R43" s="146"/>
    </row>
    <row r="44" spans="1:18" x14ac:dyDescent="0.25">
      <c r="A44" s="194"/>
      <c r="B44" s="219" t="s">
        <v>79</v>
      </c>
      <c r="C44" s="197"/>
      <c r="D44" s="146"/>
      <c r="E44" s="146"/>
      <c r="F44" s="146"/>
      <c r="G44" s="146"/>
      <c r="H44" s="146"/>
      <c r="I44" s="146"/>
      <c r="J44" s="146"/>
      <c r="K44" s="146"/>
      <c r="L44" s="146"/>
      <c r="M44" s="146"/>
      <c r="N44" s="146"/>
      <c r="O44" s="146"/>
      <c r="P44" s="146"/>
      <c r="Q44" s="146"/>
      <c r="R44" s="146"/>
    </row>
    <row r="45" spans="1:18" x14ac:dyDescent="0.25">
      <c r="A45" s="194"/>
      <c r="B45" s="219" t="s">
        <v>82</v>
      </c>
      <c r="C45" s="197"/>
      <c r="D45" s="146"/>
      <c r="E45" s="146"/>
      <c r="F45" s="146"/>
      <c r="G45" s="146"/>
      <c r="H45" s="146"/>
      <c r="I45" s="146"/>
      <c r="J45" s="146"/>
      <c r="K45" s="146"/>
      <c r="L45" s="146"/>
      <c r="M45" s="146"/>
      <c r="N45" s="146"/>
      <c r="O45" s="146"/>
      <c r="P45" s="146"/>
      <c r="Q45" s="146"/>
      <c r="R45" s="146"/>
    </row>
    <row r="46" spans="1:18" x14ac:dyDescent="0.25">
      <c r="A46" s="194"/>
      <c r="B46" s="204"/>
      <c r="C46" s="197"/>
      <c r="D46" s="197"/>
      <c r="E46" s="146"/>
      <c r="F46" s="146"/>
      <c r="G46" s="146"/>
      <c r="H46" s="146"/>
      <c r="I46" s="146"/>
      <c r="J46" s="146"/>
      <c r="K46" s="146"/>
      <c r="L46" s="146"/>
      <c r="M46" s="146"/>
      <c r="N46" s="146"/>
      <c r="O46" s="146"/>
      <c r="P46" s="146"/>
      <c r="Q46" s="146"/>
      <c r="R46" s="146"/>
    </row>
    <row r="47" spans="1:18" x14ac:dyDescent="0.25">
      <c r="A47" s="194"/>
      <c r="B47" s="189" t="s">
        <v>313</v>
      </c>
      <c r="C47" s="197"/>
      <c r="D47" s="146"/>
      <c r="E47" s="146"/>
      <c r="F47" s="146"/>
      <c r="G47" s="146"/>
      <c r="H47" s="146"/>
      <c r="I47" s="146"/>
      <c r="J47" s="146"/>
      <c r="K47" s="146"/>
      <c r="L47" s="146"/>
      <c r="M47" s="146"/>
      <c r="N47" s="146"/>
      <c r="O47" s="146"/>
      <c r="P47" s="146"/>
      <c r="Q47" s="146"/>
      <c r="R47" s="146"/>
    </row>
    <row r="48" spans="1:18" x14ac:dyDescent="0.25">
      <c r="A48" s="194"/>
      <c r="B48" s="218" t="s">
        <v>210</v>
      </c>
      <c r="C48" s="197"/>
      <c r="D48" s="146"/>
      <c r="E48" s="146"/>
      <c r="F48" s="146"/>
      <c r="G48" s="146"/>
      <c r="H48" s="146"/>
      <c r="I48" s="146"/>
      <c r="J48" s="146"/>
      <c r="K48" s="146"/>
      <c r="L48" s="146"/>
      <c r="M48" s="146"/>
      <c r="N48" s="146"/>
      <c r="O48" s="146"/>
      <c r="P48" s="146"/>
      <c r="Q48" s="146"/>
      <c r="R48" s="146"/>
    </row>
    <row r="49" spans="1:18" x14ac:dyDescent="0.25">
      <c r="A49" s="194"/>
      <c r="B49" s="218" t="s">
        <v>20</v>
      </c>
      <c r="C49" s="197"/>
      <c r="D49" s="146"/>
      <c r="E49" s="146"/>
      <c r="F49" s="146"/>
      <c r="G49" s="146"/>
      <c r="H49" s="146"/>
      <c r="I49" s="146"/>
      <c r="J49" s="146"/>
      <c r="K49" s="146"/>
      <c r="L49" s="146"/>
      <c r="M49" s="146"/>
      <c r="N49" s="146"/>
      <c r="O49" s="146"/>
      <c r="P49" s="146"/>
      <c r="Q49" s="146"/>
      <c r="R49" s="146"/>
    </row>
    <row r="50" spans="1:18" x14ac:dyDescent="0.25">
      <c r="A50" s="194"/>
      <c r="B50" s="220" t="s">
        <v>84</v>
      </c>
      <c r="C50" s="197"/>
      <c r="D50" s="146"/>
      <c r="E50" s="146"/>
      <c r="F50" s="146"/>
      <c r="G50" s="146"/>
      <c r="H50" s="146"/>
      <c r="I50" s="146"/>
      <c r="J50" s="146"/>
      <c r="K50" s="146"/>
      <c r="L50" s="146"/>
      <c r="M50" s="146"/>
      <c r="N50" s="146"/>
      <c r="O50" s="146"/>
      <c r="P50" s="146"/>
      <c r="Q50" s="146"/>
      <c r="R50" s="146"/>
    </row>
    <row r="51" spans="1:18" x14ac:dyDescent="0.25">
      <c r="A51" s="194"/>
      <c r="B51" s="219" t="s">
        <v>83</v>
      </c>
      <c r="C51" s="197"/>
      <c r="D51" s="146"/>
      <c r="E51" s="146"/>
      <c r="F51" s="146"/>
      <c r="G51" s="146"/>
      <c r="H51" s="146"/>
      <c r="I51" s="146"/>
      <c r="J51" s="146"/>
      <c r="K51" s="146"/>
      <c r="L51" s="146"/>
      <c r="M51" s="146"/>
      <c r="N51" s="146"/>
      <c r="O51" s="146"/>
      <c r="P51" s="146"/>
      <c r="Q51" s="146"/>
      <c r="R51" s="146"/>
    </row>
    <row r="52" spans="1:18" x14ac:dyDescent="0.25">
      <c r="A52" s="198"/>
      <c r="B52" s="219" t="s">
        <v>312</v>
      </c>
      <c r="C52" s="197"/>
      <c r="D52" s="146"/>
      <c r="E52" s="146"/>
      <c r="F52" s="146"/>
      <c r="G52" s="146"/>
      <c r="H52" s="146"/>
      <c r="I52" s="146"/>
      <c r="J52" s="146"/>
      <c r="K52" s="146"/>
      <c r="L52" s="146"/>
      <c r="M52" s="146"/>
      <c r="N52" s="146"/>
      <c r="O52" s="146"/>
      <c r="P52" s="146"/>
      <c r="Q52" s="146"/>
      <c r="R52" s="146"/>
    </row>
    <row r="53" spans="1:18" x14ac:dyDescent="0.25">
      <c r="A53" s="198"/>
      <c r="B53" s="204"/>
      <c r="C53" s="197"/>
      <c r="D53" s="197"/>
      <c r="E53" s="146"/>
      <c r="F53" s="146"/>
      <c r="G53" s="146"/>
      <c r="H53" s="146"/>
      <c r="I53" s="146"/>
      <c r="J53" s="146"/>
      <c r="K53" s="146"/>
      <c r="L53" s="146"/>
      <c r="M53" s="146"/>
      <c r="N53" s="146"/>
      <c r="O53" s="146"/>
      <c r="P53" s="146"/>
      <c r="Q53" s="146"/>
      <c r="R53" s="146"/>
    </row>
    <row r="54" spans="1:18" x14ac:dyDescent="0.25">
      <c r="A54" s="221" t="s">
        <v>226</v>
      </c>
      <c r="B54" s="222" t="s">
        <v>255</v>
      </c>
      <c r="C54" s="222" t="s">
        <v>225</v>
      </c>
      <c r="D54" s="405" t="s">
        <v>253</v>
      </c>
      <c r="E54" s="406"/>
      <c r="F54" s="406"/>
      <c r="G54" s="406"/>
      <c r="H54" s="406"/>
      <c r="I54" s="406"/>
      <c r="J54" s="406"/>
      <c r="K54" s="406"/>
      <c r="L54" s="406"/>
      <c r="M54" s="407"/>
    </row>
    <row r="55" spans="1:18" ht="108" customHeight="1" x14ac:dyDescent="0.25">
      <c r="A55" s="223">
        <f>IF(Calc!B71,0,IF(AND(B55=RCT!$G$10,OR(Calc!A87,Calc!A88)),1,0))</f>
        <v>0</v>
      </c>
      <c r="B55" s="192" t="s">
        <v>222</v>
      </c>
      <c r="C55" s="224" t="s">
        <v>220</v>
      </c>
      <c r="D55" s="410" t="s">
        <v>287</v>
      </c>
      <c r="E55" s="410"/>
      <c r="F55" s="410"/>
      <c r="G55" s="410"/>
      <c r="H55" s="410"/>
      <c r="I55" s="410"/>
      <c r="J55" s="410"/>
      <c r="K55" s="410"/>
      <c r="L55" s="410"/>
      <c r="M55" s="410"/>
    </row>
    <row r="56" spans="1:18" ht="166.5" customHeight="1" x14ac:dyDescent="0.25">
      <c r="A56" s="223">
        <f>IF(Calc!B71,0,IF(AND(B56=RCT!$G$10,OR(Calc!A89,Calc!A90)),1,0))</f>
        <v>0</v>
      </c>
      <c r="B56" s="192" t="s">
        <v>222</v>
      </c>
      <c r="C56" s="224" t="s">
        <v>221</v>
      </c>
      <c r="D56" s="410" t="s">
        <v>293</v>
      </c>
      <c r="E56" s="411"/>
      <c r="F56" s="411"/>
      <c r="G56" s="411"/>
      <c r="H56" s="411"/>
      <c r="I56" s="411"/>
      <c r="J56" s="411"/>
      <c r="K56" s="411"/>
      <c r="L56" s="411"/>
      <c r="M56" s="411"/>
    </row>
    <row r="57" spans="1:18" ht="90.75" customHeight="1" x14ac:dyDescent="0.25">
      <c r="A57" s="223">
        <f>IF(Calc!B71,0,IF(AND(B57=RCT!$G$10,OR(Calc!A87,Calc!A88)),1,0))</f>
        <v>0</v>
      </c>
      <c r="B57" s="192" t="s">
        <v>224</v>
      </c>
      <c r="C57" s="224" t="s">
        <v>220</v>
      </c>
      <c r="D57" s="402" t="s">
        <v>288</v>
      </c>
      <c r="E57" s="403"/>
      <c r="F57" s="403"/>
      <c r="G57" s="403"/>
      <c r="H57" s="403"/>
      <c r="I57" s="403"/>
      <c r="J57" s="403"/>
      <c r="K57" s="403"/>
      <c r="L57" s="403"/>
      <c r="M57" s="404"/>
    </row>
    <row r="58" spans="1:18" ht="150.75" customHeight="1" x14ac:dyDescent="0.25">
      <c r="A58" s="223">
        <f>IF(Calc!B71,0,IF(AND(B58=RCT!$G$10,OR(Calc!A89,Calc!A90)),1,0))</f>
        <v>0</v>
      </c>
      <c r="B58" s="192" t="s">
        <v>224</v>
      </c>
      <c r="C58" s="224" t="s">
        <v>221</v>
      </c>
      <c r="D58" s="402" t="s">
        <v>292</v>
      </c>
      <c r="E58" s="403"/>
      <c r="F58" s="403"/>
      <c r="G58" s="403"/>
      <c r="H58" s="403"/>
      <c r="I58" s="403"/>
      <c r="J58" s="403"/>
      <c r="K58" s="403"/>
      <c r="L58" s="403"/>
      <c r="M58" s="404"/>
      <c r="N58" s="146"/>
    </row>
    <row r="59" spans="1:18" ht="93" customHeight="1" x14ac:dyDescent="0.25">
      <c r="A59" s="223">
        <f>IF(Calc!B71,0,IF(AND(B59=RCT!$G$10,OR(Calc!A87,Calc!A88)),1,0))</f>
        <v>0</v>
      </c>
      <c r="B59" s="192" t="s">
        <v>223</v>
      </c>
      <c r="C59" s="224" t="s">
        <v>220</v>
      </c>
      <c r="D59" s="402" t="s">
        <v>289</v>
      </c>
      <c r="E59" s="403"/>
      <c r="F59" s="403"/>
      <c r="G59" s="403"/>
      <c r="H59" s="403"/>
      <c r="I59" s="403"/>
      <c r="J59" s="403"/>
      <c r="K59" s="403"/>
      <c r="L59" s="403"/>
      <c r="M59" s="404"/>
    </row>
    <row r="60" spans="1:18" ht="151.5" customHeight="1" x14ac:dyDescent="0.25">
      <c r="A60" s="223">
        <f>IF(Calc!B71,0,IF(AND(B60=RCT!$G$10,OR(Calc!A89,Calc!A90)),1,0))</f>
        <v>0</v>
      </c>
      <c r="B60" s="192" t="s">
        <v>223</v>
      </c>
      <c r="C60" s="224" t="s">
        <v>221</v>
      </c>
      <c r="D60" s="402" t="s">
        <v>291</v>
      </c>
      <c r="E60" s="403"/>
      <c r="F60" s="403"/>
      <c r="G60" s="403"/>
      <c r="H60" s="403"/>
      <c r="I60" s="403"/>
      <c r="J60" s="403"/>
      <c r="K60" s="403"/>
      <c r="L60" s="403"/>
      <c r="M60" s="404"/>
    </row>
    <row r="61" spans="1:18" ht="229.5" customHeight="1" x14ac:dyDescent="0.25">
      <c r="A61" s="223">
        <f>IF(Calc!B71,0,IF(AND(B61=RCT!$G$10,OR(Calc!A87,Calc!A88)),1,0))</f>
        <v>0</v>
      </c>
      <c r="B61" s="192" t="s">
        <v>262</v>
      </c>
      <c r="C61" s="224" t="s">
        <v>220</v>
      </c>
      <c r="D61" s="402" t="s">
        <v>290</v>
      </c>
      <c r="E61" s="403"/>
      <c r="F61" s="403"/>
      <c r="G61" s="403"/>
      <c r="H61" s="403"/>
      <c r="I61" s="403"/>
      <c r="J61" s="403"/>
      <c r="K61" s="403"/>
      <c r="L61" s="403"/>
      <c r="M61" s="404"/>
    </row>
    <row r="62" spans="1:18" ht="168.75" customHeight="1" x14ac:dyDescent="0.25">
      <c r="A62" s="223">
        <f>IF(Calc!B71,0,IF(AND(B62=RCT!$G$10,OR(Calc!A89,Calc!A90)),1,0))</f>
        <v>0</v>
      </c>
      <c r="B62" s="192" t="s">
        <v>262</v>
      </c>
      <c r="C62" s="224" t="s">
        <v>221</v>
      </c>
      <c r="D62" s="402" t="s">
        <v>294</v>
      </c>
      <c r="E62" s="403"/>
      <c r="F62" s="403"/>
      <c r="G62" s="403"/>
      <c r="H62" s="403"/>
      <c r="I62" s="403"/>
      <c r="J62" s="403"/>
      <c r="K62" s="403"/>
      <c r="L62" s="403"/>
      <c r="M62" s="404"/>
    </row>
    <row r="63" spans="1:18" ht="166.5" customHeight="1" x14ac:dyDescent="0.25">
      <c r="A63" s="223">
        <f>IF(Calc!B71,1,0)</f>
        <v>0</v>
      </c>
      <c r="B63" s="192" t="s">
        <v>227</v>
      </c>
      <c r="C63" s="192"/>
      <c r="D63" s="396" t="s">
        <v>295</v>
      </c>
      <c r="E63" s="403"/>
      <c r="F63" s="403"/>
      <c r="G63" s="403"/>
      <c r="H63" s="403"/>
      <c r="I63" s="403"/>
      <c r="J63" s="403"/>
      <c r="K63" s="403"/>
      <c r="L63" s="403"/>
      <c r="M63" s="404"/>
    </row>
    <row r="65" spans="1:18" x14ac:dyDescent="0.25">
      <c r="A65" s="225" t="s">
        <v>226</v>
      </c>
      <c r="B65" s="393" t="s">
        <v>237</v>
      </c>
      <c r="C65" s="394"/>
      <c r="D65" s="395"/>
      <c r="E65" s="175"/>
      <c r="F65" s="175"/>
      <c r="G65" s="175"/>
      <c r="H65" s="175"/>
      <c r="I65" s="175"/>
    </row>
    <row r="66" spans="1:18" ht="33" customHeight="1" x14ac:dyDescent="0.25">
      <c r="A66" s="223">
        <f>IF(OR(RCT!E35="Unknown",RCT!E35="outside Canada",RCT!G34="Unknown",RCT!G34="Service provider (outside Canada)",RCT!G35="Unknown",RCT!G35="Service provider (outside Canada)"),1,0)</f>
        <v>0</v>
      </c>
      <c r="B66" s="396" t="s">
        <v>296</v>
      </c>
      <c r="C66" s="397"/>
      <c r="D66" s="398"/>
      <c r="E66" s="195"/>
      <c r="F66" s="195"/>
      <c r="G66" s="195"/>
      <c r="H66" s="195"/>
      <c r="I66" s="195"/>
      <c r="J66" s="195"/>
      <c r="K66" s="195"/>
      <c r="M66" s="146"/>
      <c r="N66" s="146"/>
      <c r="O66" s="146"/>
      <c r="P66" s="146"/>
      <c r="Q66" s="146"/>
      <c r="R66" s="146"/>
    </row>
    <row r="67" spans="1:18" x14ac:dyDescent="0.25">
      <c r="A67" s="225" t="s">
        <v>226</v>
      </c>
      <c r="B67" s="393" t="s">
        <v>203</v>
      </c>
      <c r="C67" s="394"/>
      <c r="D67" s="395"/>
    </row>
    <row r="68" spans="1:18" x14ac:dyDescent="0.25">
      <c r="A68" s="223">
        <f>IF(OR(RCT!E24="Yes", RCT!E31="Yes"),1,0)</f>
        <v>0</v>
      </c>
      <c r="B68" s="396" t="s">
        <v>283</v>
      </c>
      <c r="C68" s="397"/>
      <c r="D68" s="398"/>
    </row>
    <row r="69" spans="1:18" x14ac:dyDescent="0.25">
      <c r="A69" s="223">
        <f>IF(RCT!E26="Yes",1,0)</f>
        <v>0</v>
      </c>
      <c r="B69" s="396" t="s">
        <v>284</v>
      </c>
      <c r="C69" s="397"/>
      <c r="D69" s="398"/>
    </row>
    <row r="70" spans="1:18" x14ac:dyDescent="0.25">
      <c r="A70" s="225" t="s">
        <v>226</v>
      </c>
      <c r="B70" s="393" t="s">
        <v>202</v>
      </c>
      <c r="C70" s="394"/>
      <c r="D70" s="395"/>
    </row>
    <row r="71" spans="1:18" ht="31.5" customHeight="1" x14ac:dyDescent="0.25">
      <c r="A71" s="223">
        <f>IF(OR(RCT!E29="Yes",RCT!E30="Yes"),1,0)</f>
        <v>0</v>
      </c>
      <c r="B71" s="396" t="s">
        <v>285</v>
      </c>
      <c r="C71" s="397"/>
      <c r="D71" s="398"/>
    </row>
    <row r="72" spans="1:18" x14ac:dyDescent="0.25">
      <c r="A72" s="225" t="s">
        <v>226</v>
      </c>
      <c r="B72" s="393" t="s">
        <v>207</v>
      </c>
      <c r="C72" s="394"/>
      <c r="D72" s="395"/>
    </row>
    <row r="73" spans="1:18" ht="31.5" customHeight="1" x14ac:dyDescent="0.25">
      <c r="A73" s="223">
        <f>IF(OR(RCT!E34="Unknown",RCT!E34="outside Canada",RCT!G35="Unknown",RCT!G35="Service provider (outside Canada)",RCT!G35="Service provider (within Canada)",RCT!G34="Unknown",RCT!G34="Service provider (outside Canada)",RCT!G34="Service provider (within Canada)"),1,0)</f>
        <v>0</v>
      </c>
      <c r="B73" s="396" t="s">
        <v>286</v>
      </c>
      <c r="C73" s="397"/>
      <c r="D73" s="398"/>
    </row>
    <row r="74" spans="1:18" x14ac:dyDescent="0.25">
      <c r="E74" s="195"/>
      <c r="F74" s="195"/>
      <c r="G74" s="195"/>
      <c r="H74" s="195"/>
      <c r="I74" s="195"/>
      <c r="J74" s="195"/>
      <c r="K74" s="195"/>
    </row>
    <row r="75" spans="1:18" x14ac:dyDescent="0.25">
      <c r="B75" s="393" t="s">
        <v>180</v>
      </c>
      <c r="C75" s="394"/>
      <c r="D75" s="395"/>
    </row>
    <row r="76" spans="1:18" ht="48" customHeight="1" x14ac:dyDescent="0.25">
      <c r="B76" s="396" t="s">
        <v>297</v>
      </c>
      <c r="C76" s="397"/>
      <c r="D76" s="398"/>
    </row>
    <row r="77" spans="1:18" ht="48" customHeight="1" x14ac:dyDescent="0.25">
      <c r="B77" s="396" t="s">
        <v>301</v>
      </c>
      <c r="C77" s="397"/>
      <c r="D77" s="398"/>
    </row>
    <row r="78" spans="1:18" x14ac:dyDescent="0.25">
      <c r="A78" s="247">
        <f>IF(RCT!D14="No",1,0)</f>
        <v>0</v>
      </c>
      <c r="B78" s="399" t="s">
        <v>299</v>
      </c>
      <c r="C78" s="400"/>
      <c r="D78" s="401"/>
    </row>
    <row r="79" spans="1:18" x14ac:dyDescent="0.25">
      <c r="A79" s="247">
        <f>IF(AND(RCT!D14="Yes",RCT!D15="Yes"),1,0)</f>
        <v>0</v>
      </c>
      <c r="B79" s="399" t="s">
        <v>298</v>
      </c>
      <c r="C79" s="400"/>
      <c r="D79" s="401"/>
    </row>
  </sheetData>
  <mergeCells count="25">
    <mergeCell ref="D58:M58"/>
    <mergeCell ref="D54:M54"/>
    <mergeCell ref="B66:D66"/>
    <mergeCell ref="B65:D65"/>
    <mergeCell ref="A1:I1"/>
    <mergeCell ref="D56:M56"/>
    <mergeCell ref="D55:M55"/>
    <mergeCell ref="D57:M57"/>
    <mergeCell ref="D63:M63"/>
    <mergeCell ref="D59:M59"/>
    <mergeCell ref="D61:M61"/>
    <mergeCell ref="D60:M60"/>
    <mergeCell ref="D62:M62"/>
    <mergeCell ref="B78:D78"/>
    <mergeCell ref="B79:D79"/>
    <mergeCell ref="B76:D76"/>
    <mergeCell ref="B77:D77"/>
    <mergeCell ref="B75:D75"/>
    <mergeCell ref="B72:D72"/>
    <mergeCell ref="B73:D73"/>
    <mergeCell ref="B67:D67"/>
    <mergeCell ref="B68:D68"/>
    <mergeCell ref="B69:D69"/>
    <mergeCell ref="B70:D70"/>
    <mergeCell ref="B71:D71"/>
  </mergeCells>
  <conditionalFormatting sqref="A33">
    <cfRule type="containsText" dxfId="17" priority="17" operator="containsText" text="VERY HIGH">
      <formula>NOT(ISERROR(SEARCH("VERY HIGH",A33)))</formula>
    </cfRule>
    <cfRule type="containsText" dxfId="16" priority="18" operator="containsText" text="HIGH">
      <formula>NOT(ISERROR(SEARCH("HIGH",A33)))</formula>
    </cfRule>
    <cfRule type="containsText" dxfId="15" priority="19" operator="containsText" text="MEDIUM">
      <formula>NOT(ISERROR(SEARCH("MEDIUM",A33)))</formula>
    </cfRule>
    <cfRule type="containsText" dxfId="14" priority="20" operator="containsText" text="LOW">
      <formula>NOT(ISERROR(SEARCH("LOW",A33)))</formula>
    </cfRule>
  </conditionalFormatting>
  <conditionalFormatting sqref="A32">
    <cfRule type="expression" dxfId="13" priority="21">
      <formula>AND(A33="VERY HIGH", A32&gt;0)</formula>
    </cfRule>
    <cfRule type="expression" dxfId="12" priority="22">
      <formula>AND(A33="HIGH", A32&gt;0)</formula>
    </cfRule>
    <cfRule type="expression" dxfId="11" priority="23">
      <formula>AND(A33="MEDIUM", A32&gt;0)</formula>
    </cfRule>
    <cfRule type="expression" dxfId="10" priority="24">
      <formula>AND(A33="LOW", A32&gt;0)</formula>
    </cfRule>
  </conditionalFormatting>
  <pageMargins left="0.25" right="0.25" top="0.75" bottom="0.75" header="0.3" footer="0.3"/>
  <pageSetup paperSize="5" orientation="landscape" r:id="rId1"/>
  <ignoredErrors>
    <ignoredError sqref="B4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zoomScale="90" zoomScaleNormal="90" workbookViewId="0">
      <pane ySplit="2" topLeftCell="A75" activePane="bottomLeft" state="frozen"/>
      <selection pane="bottomLeft" activeCell="K52" sqref="K52"/>
    </sheetView>
  </sheetViews>
  <sheetFormatPr defaultRowHeight="15" x14ac:dyDescent="0.25"/>
  <cols>
    <col min="1" max="1" width="22.42578125" style="163" customWidth="1"/>
    <col min="2" max="2" width="62.5703125" style="163" bestFit="1" customWidth="1"/>
    <col min="3" max="3" width="33.28515625" style="163" bestFit="1" customWidth="1"/>
    <col min="4" max="4" width="7.42578125" style="163" bestFit="1" customWidth="1"/>
    <col min="5" max="5" width="12" style="172" bestFit="1" customWidth="1"/>
    <col min="6" max="6" width="12.85546875" style="163" bestFit="1" customWidth="1"/>
    <col min="7" max="7" width="10.5703125" style="172" bestFit="1" customWidth="1"/>
    <col min="8" max="8" width="11.85546875" style="163" bestFit="1" customWidth="1"/>
    <col min="9" max="9" width="9.140625" style="163" bestFit="1" customWidth="1"/>
    <col min="10" max="10" width="10.7109375" style="163" bestFit="1" customWidth="1"/>
    <col min="11" max="11" width="9.140625" style="163" bestFit="1" customWidth="1"/>
    <col min="12" max="12" width="10.7109375" style="163" bestFit="1" customWidth="1"/>
    <col min="13" max="16384" width="9.140625" style="163"/>
  </cols>
  <sheetData>
    <row r="1" spans="1:12" x14ac:dyDescent="0.25">
      <c r="A1" s="415" t="s">
        <v>246</v>
      </c>
      <c r="B1" s="415"/>
      <c r="C1" s="415"/>
      <c r="D1" s="415"/>
      <c r="E1" s="415"/>
      <c r="F1" s="414" t="s">
        <v>77</v>
      </c>
      <c r="G1" s="414"/>
      <c r="H1" s="414"/>
      <c r="I1" s="412" t="s">
        <v>245</v>
      </c>
      <c r="J1" s="413"/>
      <c r="K1" s="413"/>
      <c r="L1" s="413"/>
    </row>
    <row r="2" spans="1:12" s="226" customFormat="1" ht="30" x14ac:dyDescent="0.25">
      <c r="A2" s="183" t="s">
        <v>193</v>
      </c>
      <c r="B2" s="183" t="s">
        <v>194</v>
      </c>
      <c r="C2" s="183" t="s">
        <v>77</v>
      </c>
      <c r="D2" s="183" t="s">
        <v>238</v>
      </c>
      <c r="E2" s="183" t="s">
        <v>258</v>
      </c>
      <c r="F2" s="183" t="s">
        <v>228</v>
      </c>
      <c r="G2" s="183" t="s">
        <v>232</v>
      </c>
      <c r="H2" s="183" t="s">
        <v>259</v>
      </c>
      <c r="I2" s="183" t="s">
        <v>248</v>
      </c>
      <c r="J2" s="183" t="s">
        <v>239</v>
      </c>
      <c r="K2" s="183" t="s">
        <v>248</v>
      </c>
      <c r="L2" s="183" t="s">
        <v>239</v>
      </c>
    </row>
    <row r="3" spans="1:12" x14ac:dyDescent="0.25">
      <c r="A3" s="164" t="s">
        <v>181</v>
      </c>
      <c r="B3" s="164" t="str">
        <f>RCT!$C$18</f>
        <v>High-Risk PI - Includes government IDs, birth date, biometrics data, bank account information, personal health information (see full definition to the right)</v>
      </c>
      <c r="C3" s="166">
        <v>0</v>
      </c>
      <c r="D3" s="164">
        <v>0</v>
      </c>
      <c r="E3" s="165"/>
      <c r="F3" s="166">
        <f>IF(RCT!$G$18=Calc!C3,1,0)</f>
        <v>1</v>
      </c>
      <c r="G3" s="167">
        <f t="shared" ref="G3:G34" si="0">IF(F3,E3,0)</f>
        <v>0</v>
      </c>
      <c r="H3" s="153">
        <f t="shared" ref="H3:H34" si="1">F3*D3</f>
        <v>0</v>
      </c>
      <c r="I3" s="164">
        <v>1</v>
      </c>
      <c r="J3" s="164"/>
      <c r="K3" s="153">
        <f t="shared" ref="K3:K34" si="2">I3*D3</f>
        <v>0</v>
      </c>
      <c r="L3" s="153">
        <f t="shared" ref="L3:L34" si="3">J3*D3</f>
        <v>0</v>
      </c>
    </row>
    <row r="4" spans="1:12" x14ac:dyDescent="0.25">
      <c r="A4" s="164" t="s">
        <v>181</v>
      </c>
      <c r="B4" s="164" t="str">
        <f>RCT!$C$18</f>
        <v>High-Risk PI - Includes government IDs, birth date, biometrics data, bank account information, personal health information (see full definition to the right)</v>
      </c>
      <c r="C4" s="166" t="s">
        <v>78</v>
      </c>
      <c r="D4" s="164">
        <v>3</v>
      </c>
      <c r="E4" s="165" t="s">
        <v>234</v>
      </c>
      <c r="F4" s="166">
        <f>IF(RCT!$G$18=Calc!C4,1,0)</f>
        <v>0</v>
      </c>
      <c r="G4" s="167">
        <f t="shared" si="0"/>
        <v>0</v>
      </c>
      <c r="H4" s="153">
        <f t="shared" si="1"/>
        <v>0</v>
      </c>
      <c r="I4" s="164"/>
      <c r="J4" s="164"/>
      <c r="K4" s="153">
        <f t="shared" si="2"/>
        <v>0</v>
      </c>
      <c r="L4" s="153">
        <f t="shared" si="3"/>
        <v>0</v>
      </c>
    </row>
    <row r="5" spans="1:12" x14ac:dyDescent="0.25">
      <c r="A5" s="164" t="s">
        <v>181</v>
      </c>
      <c r="B5" s="164" t="str">
        <f>RCT!$C$18</f>
        <v>High-Risk PI - Includes government IDs, birth date, biometrics data, bank account information, personal health information (see full definition to the right)</v>
      </c>
      <c r="C5" s="166" t="s">
        <v>79</v>
      </c>
      <c r="D5" s="164">
        <v>4</v>
      </c>
      <c r="E5" s="165" t="s">
        <v>235</v>
      </c>
      <c r="F5" s="166">
        <f>IF(RCT!$G$18=Calc!C5,1,0)</f>
        <v>0</v>
      </c>
      <c r="G5" s="167">
        <f t="shared" si="0"/>
        <v>0</v>
      </c>
      <c r="H5" s="153">
        <f t="shared" si="1"/>
        <v>0</v>
      </c>
      <c r="I5" s="164"/>
      <c r="J5" s="164"/>
      <c r="K5" s="153">
        <f t="shared" si="2"/>
        <v>0</v>
      </c>
      <c r="L5" s="153">
        <f t="shared" si="3"/>
        <v>0</v>
      </c>
    </row>
    <row r="6" spans="1:12" x14ac:dyDescent="0.25">
      <c r="A6" s="164" t="s">
        <v>181</v>
      </c>
      <c r="B6" s="164" t="str">
        <f>RCT!$C$18</f>
        <v>High-Risk PI - Includes government IDs, birth date, biometrics data, bank account information, personal health information (see full definition to the right)</v>
      </c>
      <c r="C6" s="166" t="s">
        <v>80</v>
      </c>
      <c r="D6" s="164">
        <v>5</v>
      </c>
      <c r="E6" s="165" t="s">
        <v>236</v>
      </c>
      <c r="F6" s="166">
        <f>IF(RCT!$G$18=Calc!C6,1,0)</f>
        <v>0</v>
      </c>
      <c r="G6" s="167">
        <f t="shared" si="0"/>
        <v>0</v>
      </c>
      <c r="H6" s="153">
        <f t="shared" si="1"/>
        <v>0</v>
      </c>
      <c r="I6" s="164"/>
      <c r="J6" s="164"/>
      <c r="K6" s="153">
        <f t="shared" si="2"/>
        <v>0</v>
      </c>
      <c r="L6" s="153">
        <f t="shared" si="3"/>
        <v>0</v>
      </c>
    </row>
    <row r="7" spans="1:12" x14ac:dyDescent="0.25">
      <c r="A7" s="164" t="s">
        <v>181</v>
      </c>
      <c r="B7" s="164" t="str">
        <f>RCT!$C$18</f>
        <v>High-Risk PI - Includes government IDs, birth date, biometrics data, bank account information, personal health information (see full definition to the right)</v>
      </c>
      <c r="C7" s="166" t="s">
        <v>25</v>
      </c>
      <c r="D7" s="164">
        <v>5</v>
      </c>
      <c r="E7" s="165" t="s">
        <v>236</v>
      </c>
      <c r="F7" s="166">
        <f>IF(RCT!$G$18=Calc!C7,1,0)</f>
        <v>0</v>
      </c>
      <c r="G7" s="167">
        <f t="shared" si="0"/>
        <v>0</v>
      </c>
      <c r="H7" s="153">
        <f t="shared" si="1"/>
        <v>0</v>
      </c>
      <c r="I7" s="164"/>
      <c r="J7" s="164"/>
      <c r="K7" s="153">
        <f t="shared" si="2"/>
        <v>0</v>
      </c>
      <c r="L7" s="153">
        <f t="shared" si="3"/>
        <v>0</v>
      </c>
    </row>
    <row r="8" spans="1:12" x14ac:dyDescent="0.25">
      <c r="A8" s="164" t="s">
        <v>181</v>
      </c>
      <c r="B8" s="164" t="str">
        <f>RCT!$C$18</f>
        <v>High-Risk PI - Includes government IDs, birth date, biometrics data, bank account information, personal health information (see full definition to the right)</v>
      </c>
      <c r="C8" s="166" t="s">
        <v>81</v>
      </c>
      <c r="D8" s="164">
        <v>5</v>
      </c>
      <c r="E8" s="165" t="s">
        <v>236</v>
      </c>
      <c r="F8" s="166">
        <f>IF(RCT!$G$18=Calc!C8,1,0)</f>
        <v>0</v>
      </c>
      <c r="G8" s="167">
        <f t="shared" si="0"/>
        <v>0</v>
      </c>
      <c r="H8" s="153">
        <f t="shared" si="1"/>
        <v>0</v>
      </c>
      <c r="I8" s="164"/>
      <c r="J8" s="164">
        <v>1</v>
      </c>
      <c r="K8" s="153">
        <f t="shared" si="2"/>
        <v>0</v>
      </c>
      <c r="L8" s="153">
        <f t="shared" si="3"/>
        <v>5</v>
      </c>
    </row>
    <row r="9" spans="1:12" x14ac:dyDescent="0.25">
      <c r="A9" s="164" t="s">
        <v>181</v>
      </c>
      <c r="B9" s="164" t="str">
        <f>RCT!$C$19</f>
        <v>All Other PI - PI which does not meet the definition of "High-Risk"</v>
      </c>
      <c r="C9" s="166">
        <v>0</v>
      </c>
      <c r="D9" s="164">
        <v>0</v>
      </c>
      <c r="E9" s="165"/>
      <c r="F9" s="166">
        <f>IF(RCT!$G$19=Calc!C9,1,0)</f>
        <v>1</v>
      </c>
      <c r="G9" s="167">
        <f t="shared" si="0"/>
        <v>0</v>
      </c>
      <c r="H9" s="153">
        <f t="shared" si="1"/>
        <v>0</v>
      </c>
      <c r="I9" s="164">
        <v>1</v>
      </c>
      <c r="J9" s="164"/>
      <c r="K9" s="153">
        <f t="shared" si="2"/>
        <v>0</v>
      </c>
      <c r="L9" s="153">
        <f t="shared" si="3"/>
        <v>0</v>
      </c>
    </row>
    <row r="10" spans="1:12" x14ac:dyDescent="0.25">
      <c r="A10" s="164" t="s">
        <v>181</v>
      </c>
      <c r="B10" s="164" t="str">
        <f>RCT!$C$19</f>
        <v>All Other PI - PI which does not meet the definition of "High-Risk"</v>
      </c>
      <c r="C10" s="166" t="s">
        <v>78</v>
      </c>
      <c r="D10" s="164">
        <v>1</v>
      </c>
      <c r="E10" s="165"/>
      <c r="F10" s="166">
        <f>IF(RCT!$G$19=Calc!C10,1,0)</f>
        <v>0</v>
      </c>
      <c r="G10" s="167">
        <f t="shared" si="0"/>
        <v>0</v>
      </c>
      <c r="H10" s="153">
        <f t="shared" si="1"/>
        <v>0</v>
      </c>
      <c r="I10" s="164"/>
      <c r="J10" s="164"/>
      <c r="K10" s="153">
        <f t="shared" si="2"/>
        <v>0</v>
      </c>
      <c r="L10" s="153">
        <f t="shared" si="3"/>
        <v>0</v>
      </c>
    </row>
    <row r="11" spans="1:12" x14ac:dyDescent="0.25">
      <c r="A11" s="164" t="s">
        <v>181</v>
      </c>
      <c r="B11" s="164" t="str">
        <f>RCT!$C$19</f>
        <v>All Other PI - PI which does not meet the definition of "High-Risk"</v>
      </c>
      <c r="C11" s="166" t="s">
        <v>79</v>
      </c>
      <c r="D11" s="164">
        <v>2</v>
      </c>
      <c r="E11" s="165"/>
      <c r="F11" s="166">
        <f>IF(RCT!$G$19=Calc!C11,1,0)</f>
        <v>0</v>
      </c>
      <c r="G11" s="167">
        <f t="shared" si="0"/>
        <v>0</v>
      </c>
      <c r="H11" s="153">
        <f t="shared" si="1"/>
        <v>0</v>
      </c>
      <c r="I11" s="164"/>
      <c r="J11" s="164"/>
      <c r="K11" s="153">
        <f t="shared" si="2"/>
        <v>0</v>
      </c>
      <c r="L11" s="153">
        <f t="shared" si="3"/>
        <v>0</v>
      </c>
    </row>
    <row r="12" spans="1:12" x14ac:dyDescent="0.25">
      <c r="A12" s="164" t="s">
        <v>181</v>
      </c>
      <c r="B12" s="164" t="str">
        <f>RCT!$C$19</f>
        <v>All Other PI - PI which does not meet the definition of "High-Risk"</v>
      </c>
      <c r="C12" s="166" t="s">
        <v>80</v>
      </c>
      <c r="D12" s="164">
        <v>3</v>
      </c>
      <c r="E12" s="165" t="s">
        <v>234</v>
      </c>
      <c r="F12" s="166">
        <f>IF(RCT!$G$19=Calc!C12,1,0)</f>
        <v>0</v>
      </c>
      <c r="G12" s="167">
        <f t="shared" si="0"/>
        <v>0</v>
      </c>
      <c r="H12" s="153">
        <f t="shared" si="1"/>
        <v>0</v>
      </c>
      <c r="I12" s="164"/>
      <c r="J12" s="164"/>
      <c r="K12" s="153">
        <f t="shared" si="2"/>
        <v>0</v>
      </c>
      <c r="L12" s="153">
        <f t="shared" si="3"/>
        <v>0</v>
      </c>
    </row>
    <row r="13" spans="1:12" x14ac:dyDescent="0.25">
      <c r="A13" s="164" t="s">
        <v>181</v>
      </c>
      <c r="B13" s="164" t="str">
        <f>RCT!$C$19</f>
        <v>All Other PI - PI which does not meet the definition of "High-Risk"</v>
      </c>
      <c r="C13" s="166" t="s">
        <v>25</v>
      </c>
      <c r="D13" s="164">
        <v>4</v>
      </c>
      <c r="E13" s="165" t="s">
        <v>235</v>
      </c>
      <c r="F13" s="166">
        <f>IF(RCT!$G$19=Calc!C13,1,0)</f>
        <v>0</v>
      </c>
      <c r="G13" s="167">
        <f t="shared" si="0"/>
        <v>0</v>
      </c>
      <c r="H13" s="153">
        <f t="shared" si="1"/>
        <v>0</v>
      </c>
      <c r="I13" s="164"/>
      <c r="J13" s="164"/>
      <c r="K13" s="153">
        <f t="shared" si="2"/>
        <v>0</v>
      </c>
      <c r="L13" s="153">
        <f t="shared" si="3"/>
        <v>0</v>
      </c>
    </row>
    <row r="14" spans="1:12" x14ac:dyDescent="0.25">
      <c r="A14" s="164" t="s">
        <v>181</v>
      </c>
      <c r="B14" s="164" t="str">
        <f>RCT!$C$19</f>
        <v>All Other PI - PI which does not meet the definition of "High-Risk"</v>
      </c>
      <c r="C14" s="166" t="s">
        <v>81</v>
      </c>
      <c r="D14" s="164">
        <v>5</v>
      </c>
      <c r="E14" s="165" t="s">
        <v>236</v>
      </c>
      <c r="F14" s="166">
        <f>IF(RCT!$G$19=Calc!C14,1,0)</f>
        <v>0</v>
      </c>
      <c r="G14" s="167">
        <f t="shared" si="0"/>
        <v>0</v>
      </c>
      <c r="H14" s="153">
        <f t="shared" si="1"/>
        <v>0</v>
      </c>
      <c r="I14" s="164"/>
      <c r="J14" s="164">
        <v>1</v>
      </c>
      <c r="K14" s="153">
        <f t="shared" si="2"/>
        <v>0</v>
      </c>
      <c r="L14" s="153">
        <f t="shared" si="3"/>
        <v>5</v>
      </c>
    </row>
    <row r="15" spans="1:12" x14ac:dyDescent="0.25">
      <c r="A15" s="164" t="s">
        <v>203</v>
      </c>
      <c r="B15" s="164" t="str">
        <f>RCT!C24</f>
        <v>Directly from individuals</v>
      </c>
      <c r="C15" s="166" t="s">
        <v>13</v>
      </c>
      <c r="D15" s="164">
        <v>1</v>
      </c>
      <c r="E15" s="165"/>
      <c r="F15" s="166">
        <f>IF(RCT!E24=Calc!C15,1,0)</f>
        <v>0</v>
      </c>
      <c r="G15" s="167">
        <f t="shared" si="0"/>
        <v>0</v>
      </c>
      <c r="H15" s="153">
        <f t="shared" si="1"/>
        <v>0</v>
      </c>
      <c r="I15" s="164">
        <v>1</v>
      </c>
      <c r="J15" s="164">
        <v>1</v>
      </c>
      <c r="K15" s="153">
        <f t="shared" si="2"/>
        <v>1</v>
      </c>
      <c r="L15" s="153">
        <f t="shared" si="3"/>
        <v>1</v>
      </c>
    </row>
    <row r="16" spans="1:12" x14ac:dyDescent="0.25">
      <c r="A16" s="164" t="s">
        <v>203</v>
      </c>
      <c r="B16" s="164" t="str">
        <f>RCT!C25</f>
        <v>From another UBC data repository</v>
      </c>
      <c r="C16" s="166" t="s">
        <v>13</v>
      </c>
      <c r="D16" s="164">
        <v>2</v>
      </c>
      <c r="E16" s="165"/>
      <c r="F16" s="166">
        <f>IF(RCT!E25=Calc!C16,1,0)</f>
        <v>0</v>
      </c>
      <c r="G16" s="167">
        <f t="shared" si="0"/>
        <v>0</v>
      </c>
      <c r="H16" s="153">
        <f t="shared" si="1"/>
        <v>0</v>
      </c>
      <c r="I16" s="164"/>
      <c r="J16" s="164">
        <v>1</v>
      </c>
      <c r="K16" s="153">
        <f t="shared" si="2"/>
        <v>0</v>
      </c>
      <c r="L16" s="153">
        <f t="shared" si="3"/>
        <v>2</v>
      </c>
    </row>
    <row r="17" spans="1:12" x14ac:dyDescent="0.25">
      <c r="A17" s="164" t="s">
        <v>203</v>
      </c>
      <c r="B17" s="164" t="str">
        <f>RCT!C26</f>
        <v>From an external organization</v>
      </c>
      <c r="C17" s="166" t="s">
        <v>13</v>
      </c>
      <c r="D17" s="164">
        <v>3</v>
      </c>
      <c r="E17" s="165"/>
      <c r="F17" s="166">
        <f>IF(RCT!E26=Calc!C17,1,0)</f>
        <v>0</v>
      </c>
      <c r="G17" s="167">
        <f t="shared" si="0"/>
        <v>0</v>
      </c>
      <c r="H17" s="153">
        <f t="shared" si="1"/>
        <v>0</v>
      </c>
      <c r="I17" s="164"/>
      <c r="J17" s="164">
        <v>1</v>
      </c>
      <c r="K17" s="153">
        <f t="shared" si="2"/>
        <v>0</v>
      </c>
      <c r="L17" s="153">
        <f t="shared" si="3"/>
        <v>3</v>
      </c>
    </row>
    <row r="18" spans="1:12" x14ac:dyDescent="0.25">
      <c r="A18" s="164" t="s">
        <v>202</v>
      </c>
      <c r="B18" s="164" t="str">
        <f>RCT!C29</f>
        <v>Made available to another UBC unit</v>
      </c>
      <c r="C18" s="166" t="s">
        <v>13</v>
      </c>
      <c r="D18" s="168">
        <v>2</v>
      </c>
      <c r="E18" s="165"/>
      <c r="F18" s="166">
        <f>IF(RCT!E29=Calc!C18,1,0)</f>
        <v>0</v>
      </c>
      <c r="G18" s="167">
        <f t="shared" si="0"/>
        <v>0</v>
      </c>
      <c r="H18" s="153">
        <f t="shared" si="1"/>
        <v>0</v>
      </c>
      <c r="I18" s="164"/>
      <c r="J18" s="164">
        <v>1</v>
      </c>
      <c r="K18" s="153">
        <f t="shared" si="2"/>
        <v>0</v>
      </c>
      <c r="L18" s="153">
        <f t="shared" si="3"/>
        <v>2</v>
      </c>
    </row>
    <row r="19" spans="1:12" x14ac:dyDescent="0.25">
      <c r="A19" s="164" t="s">
        <v>202</v>
      </c>
      <c r="B19" s="164" t="str">
        <f>RCT!C30</f>
        <v>Made available to external entities (including vendors)</v>
      </c>
      <c r="C19" s="166" t="s">
        <v>13</v>
      </c>
      <c r="D19" s="168">
        <v>3</v>
      </c>
      <c r="E19" s="165" t="s">
        <v>234</v>
      </c>
      <c r="F19" s="166">
        <f>IF(RCT!E30=Calc!C19,1,0)</f>
        <v>0</v>
      </c>
      <c r="G19" s="167">
        <f t="shared" si="0"/>
        <v>0</v>
      </c>
      <c r="H19" s="153">
        <f t="shared" si="1"/>
        <v>0</v>
      </c>
      <c r="I19" s="164"/>
      <c r="J19" s="164">
        <v>1</v>
      </c>
      <c r="K19" s="153">
        <f t="shared" si="2"/>
        <v>0</v>
      </c>
      <c r="L19" s="153">
        <f t="shared" si="3"/>
        <v>3</v>
      </c>
    </row>
    <row r="20" spans="1:12" x14ac:dyDescent="0.25">
      <c r="A20" s="164" t="s">
        <v>202</v>
      </c>
      <c r="B20" s="164" t="str">
        <f>RCT!C31</f>
        <v>Made available to students or the public</v>
      </c>
      <c r="C20" s="166" t="s">
        <v>13</v>
      </c>
      <c r="D20" s="168">
        <v>5</v>
      </c>
      <c r="E20" s="165" t="s">
        <v>235</v>
      </c>
      <c r="F20" s="166">
        <f>IF(RCT!E31=Calc!C20,1,0)</f>
        <v>0</v>
      </c>
      <c r="G20" s="167">
        <f>IF(F20,E20,0)</f>
        <v>0</v>
      </c>
      <c r="H20" s="153">
        <f>F20*D20</f>
        <v>0</v>
      </c>
      <c r="I20" s="164"/>
      <c r="J20" s="164">
        <v>1</v>
      </c>
      <c r="K20" s="153">
        <f>I20*D20</f>
        <v>0</v>
      </c>
      <c r="L20" s="153">
        <f>J20*D20</f>
        <v>5</v>
      </c>
    </row>
    <row r="21" spans="1:12" x14ac:dyDescent="0.25">
      <c r="A21" s="164" t="s">
        <v>207</v>
      </c>
      <c r="B21" s="236" t="str">
        <f>RCT!$C$34</f>
        <v>PI will be accessed/updated/viewed from</v>
      </c>
      <c r="C21" s="250" t="str">
        <f>Lookups!B28</f>
        <v>primarily within Canada</v>
      </c>
      <c r="D21" s="168">
        <v>1</v>
      </c>
      <c r="E21" s="167"/>
      <c r="F21" s="166">
        <f>IF(RCT!$E$34=Calc!C21,1,0)</f>
        <v>0</v>
      </c>
      <c r="G21" s="167">
        <f t="shared" si="0"/>
        <v>0</v>
      </c>
      <c r="H21" s="153">
        <f t="shared" si="1"/>
        <v>0</v>
      </c>
      <c r="I21" s="164">
        <v>1</v>
      </c>
      <c r="J21" s="164"/>
      <c r="K21" s="153">
        <f t="shared" si="2"/>
        <v>1</v>
      </c>
      <c r="L21" s="153">
        <f t="shared" si="3"/>
        <v>0</v>
      </c>
    </row>
    <row r="22" spans="1:12" x14ac:dyDescent="0.25">
      <c r="A22" s="164" t="s">
        <v>207</v>
      </c>
      <c r="B22" s="236" t="str">
        <f>RCT!$C$34</f>
        <v>PI will be accessed/updated/viewed from</v>
      </c>
      <c r="C22" s="250" t="str">
        <f>Lookups!B29</f>
        <v>primarily outside Canada</v>
      </c>
      <c r="D22" s="168">
        <v>5</v>
      </c>
      <c r="E22" s="167" t="s">
        <v>236</v>
      </c>
      <c r="F22" s="166">
        <f>IF(RCT!$E$34=Calc!C22,1,0)</f>
        <v>0</v>
      </c>
      <c r="G22" s="167">
        <f t="shared" si="0"/>
        <v>0</v>
      </c>
      <c r="H22" s="153">
        <f t="shared" si="1"/>
        <v>0</v>
      </c>
      <c r="I22" s="164"/>
      <c r="J22" s="164"/>
      <c r="K22" s="153">
        <f t="shared" si="2"/>
        <v>0</v>
      </c>
      <c r="L22" s="153">
        <f t="shared" si="3"/>
        <v>0</v>
      </c>
    </row>
    <row r="23" spans="1:12" x14ac:dyDescent="0.25">
      <c r="A23" s="164" t="s">
        <v>207</v>
      </c>
      <c r="B23" s="236" t="str">
        <f>RCT!$C$34</f>
        <v>PI will be accessed/updated/viewed from</v>
      </c>
      <c r="C23" s="250" t="str">
        <f>Lookups!B30</f>
        <v>unknown</v>
      </c>
      <c r="D23" s="168">
        <v>5</v>
      </c>
      <c r="E23" s="167" t="s">
        <v>236</v>
      </c>
      <c r="F23" s="166">
        <f>IF(RCT!$E$34=Calc!C23,1,0)</f>
        <v>0</v>
      </c>
      <c r="G23" s="167">
        <f t="shared" si="0"/>
        <v>0</v>
      </c>
      <c r="H23" s="153">
        <f t="shared" si="1"/>
        <v>0</v>
      </c>
      <c r="I23" s="164"/>
      <c r="J23" s="164">
        <v>1</v>
      </c>
      <c r="K23" s="153">
        <f t="shared" si="2"/>
        <v>0</v>
      </c>
      <c r="L23" s="153">
        <f t="shared" si="3"/>
        <v>5</v>
      </c>
    </row>
    <row r="24" spans="1:12" x14ac:dyDescent="0.25">
      <c r="A24" s="164" t="s">
        <v>207</v>
      </c>
      <c r="B24" s="238" t="str">
        <f>RCT!$C$35</f>
        <v>Technical, operational, customer support teams are located</v>
      </c>
      <c r="C24" s="237" t="str">
        <f>Lookups!C28</f>
        <v>within Canada</v>
      </c>
      <c r="D24" s="164">
        <v>1</v>
      </c>
      <c r="E24" s="165"/>
      <c r="F24" s="166">
        <f>IF(RCT!$E$35=Calc!C24,1,0)</f>
        <v>0</v>
      </c>
      <c r="G24" s="167">
        <f t="shared" si="0"/>
        <v>0</v>
      </c>
      <c r="H24" s="153">
        <f t="shared" si="1"/>
        <v>0</v>
      </c>
      <c r="I24" s="164">
        <v>1</v>
      </c>
      <c r="J24" s="164"/>
      <c r="K24" s="153">
        <f t="shared" si="2"/>
        <v>1</v>
      </c>
      <c r="L24" s="153">
        <f t="shared" si="3"/>
        <v>0</v>
      </c>
    </row>
    <row r="25" spans="1:12" x14ac:dyDescent="0.25">
      <c r="A25" s="164" t="s">
        <v>207</v>
      </c>
      <c r="B25" s="238" t="str">
        <f>RCT!$C$35</f>
        <v>Technical, operational, customer support teams are located</v>
      </c>
      <c r="C25" s="237" t="str">
        <f>Lookups!C29</f>
        <v>within and outside Canada</v>
      </c>
      <c r="D25" s="164">
        <v>3</v>
      </c>
      <c r="E25" s="165" t="s">
        <v>235</v>
      </c>
      <c r="F25" s="166">
        <f>IF(RCT!$E$35=Calc!C25,1,0)</f>
        <v>0</v>
      </c>
      <c r="G25" s="167">
        <f t="shared" si="0"/>
        <v>0</v>
      </c>
      <c r="H25" s="153">
        <f t="shared" si="1"/>
        <v>0</v>
      </c>
      <c r="I25" s="164"/>
      <c r="J25" s="164"/>
      <c r="K25" s="153">
        <f t="shared" si="2"/>
        <v>0</v>
      </c>
      <c r="L25" s="153">
        <f t="shared" si="3"/>
        <v>0</v>
      </c>
    </row>
    <row r="26" spans="1:12" x14ac:dyDescent="0.25">
      <c r="A26" s="164" t="s">
        <v>207</v>
      </c>
      <c r="B26" s="238" t="str">
        <f>RCT!$C$35</f>
        <v>Technical, operational, customer support teams are located</v>
      </c>
      <c r="C26" s="237" t="str">
        <f>Lookups!C30</f>
        <v>outside Canada</v>
      </c>
      <c r="D26" s="164">
        <v>5</v>
      </c>
      <c r="E26" s="165" t="s">
        <v>236</v>
      </c>
      <c r="F26" s="166">
        <f>IF(RCT!$E$35=Calc!C26,1,0)</f>
        <v>0</v>
      </c>
      <c r="G26" s="167">
        <f t="shared" si="0"/>
        <v>0</v>
      </c>
      <c r="H26" s="153">
        <f t="shared" si="1"/>
        <v>0</v>
      </c>
      <c r="I26" s="164"/>
      <c r="J26" s="164">
        <v>1</v>
      </c>
      <c r="K26" s="153">
        <f t="shared" si="2"/>
        <v>0</v>
      </c>
      <c r="L26" s="153">
        <f t="shared" si="3"/>
        <v>5</v>
      </c>
    </row>
    <row r="27" spans="1:12" x14ac:dyDescent="0.25">
      <c r="A27" s="164" t="s">
        <v>207</v>
      </c>
      <c r="B27" s="238" t="str">
        <f>RCT!$C$35</f>
        <v>Technical, operational, customer support teams are located</v>
      </c>
      <c r="C27" s="237" t="str">
        <f>Lookups!C31</f>
        <v>unknown</v>
      </c>
      <c r="D27" s="164">
        <v>5</v>
      </c>
      <c r="E27" s="165" t="s">
        <v>236</v>
      </c>
      <c r="F27" s="166">
        <f>IF(RCT!$E$35=Calc!C27,1,0)</f>
        <v>0</v>
      </c>
      <c r="G27" s="167">
        <f t="shared" si="0"/>
        <v>0</v>
      </c>
      <c r="H27" s="153">
        <f t="shared" si="1"/>
        <v>0</v>
      </c>
      <c r="I27" s="164"/>
      <c r="J27" s="164"/>
      <c r="K27" s="153">
        <f t="shared" si="2"/>
        <v>0</v>
      </c>
      <c r="L27" s="153">
        <f t="shared" si="3"/>
        <v>0</v>
      </c>
    </row>
    <row r="28" spans="1:12" x14ac:dyDescent="0.25">
      <c r="A28" s="164" t="s">
        <v>207</v>
      </c>
      <c r="B28" s="236" t="str">
        <f>RCT!$F$34</f>
        <v>Production data is stored at a</v>
      </c>
      <c r="C28" s="239" t="str">
        <f>Lookups!B34</f>
        <v>UBC IT data center</v>
      </c>
      <c r="D28" s="164">
        <v>1</v>
      </c>
      <c r="E28" s="165"/>
      <c r="F28" s="166">
        <f>IF(RCT!$G$34=Calc!C28,1,0)</f>
        <v>0</v>
      </c>
      <c r="G28" s="167">
        <f t="shared" si="0"/>
        <v>0</v>
      </c>
      <c r="H28" s="153">
        <f t="shared" si="1"/>
        <v>0</v>
      </c>
      <c r="I28" s="164">
        <v>1</v>
      </c>
      <c r="J28" s="164"/>
      <c r="K28" s="153">
        <f t="shared" si="2"/>
        <v>1</v>
      </c>
      <c r="L28" s="153">
        <f t="shared" si="3"/>
        <v>0</v>
      </c>
    </row>
    <row r="29" spans="1:12" x14ac:dyDescent="0.25">
      <c r="A29" s="164" t="s">
        <v>207</v>
      </c>
      <c r="B29" s="236" t="str">
        <f>RCT!$F$34</f>
        <v>Production data is stored at a</v>
      </c>
      <c r="C29" s="239" t="str">
        <f>Lookups!B35</f>
        <v>Faculty or departmental data center</v>
      </c>
      <c r="D29" s="164">
        <v>3</v>
      </c>
      <c r="E29" s="165"/>
      <c r="F29" s="166">
        <f>IF(RCT!$G$34=Calc!C29,1,0)</f>
        <v>0</v>
      </c>
      <c r="G29" s="167">
        <f t="shared" si="0"/>
        <v>0</v>
      </c>
      <c r="H29" s="153">
        <f t="shared" si="1"/>
        <v>0</v>
      </c>
      <c r="I29" s="164"/>
      <c r="J29" s="164"/>
      <c r="K29" s="153">
        <f t="shared" si="2"/>
        <v>0</v>
      </c>
      <c r="L29" s="153">
        <f t="shared" si="3"/>
        <v>0</v>
      </c>
    </row>
    <row r="30" spans="1:12" x14ac:dyDescent="0.25">
      <c r="A30" s="164" t="s">
        <v>207</v>
      </c>
      <c r="B30" s="236" t="str">
        <f>RCT!$F$34</f>
        <v>Production data is stored at a</v>
      </c>
      <c r="C30" s="239" t="str">
        <f>Lookups!B36</f>
        <v>service provider (within Canada)</v>
      </c>
      <c r="D30" s="164">
        <v>5</v>
      </c>
      <c r="E30" s="165" t="s">
        <v>234</v>
      </c>
      <c r="F30" s="166">
        <f>IF(RCT!$G$34=Calc!C30,1,0)</f>
        <v>0</v>
      </c>
      <c r="G30" s="167">
        <f t="shared" si="0"/>
        <v>0</v>
      </c>
      <c r="H30" s="153">
        <f t="shared" si="1"/>
        <v>0</v>
      </c>
      <c r="I30" s="164"/>
      <c r="J30" s="164"/>
      <c r="K30" s="153">
        <f t="shared" si="2"/>
        <v>0</v>
      </c>
      <c r="L30" s="153">
        <f t="shared" si="3"/>
        <v>0</v>
      </c>
    </row>
    <row r="31" spans="1:12" x14ac:dyDescent="0.25">
      <c r="A31" s="164" t="s">
        <v>207</v>
      </c>
      <c r="B31" s="236" t="str">
        <f>RCT!$F$34</f>
        <v>Production data is stored at a</v>
      </c>
      <c r="C31" s="239" t="str">
        <f>Lookups!B37</f>
        <v>service provider (outside Canada)</v>
      </c>
      <c r="D31" s="164">
        <v>5</v>
      </c>
      <c r="E31" s="165" t="s">
        <v>236</v>
      </c>
      <c r="F31" s="166">
        <f>IF(RCT!$G$34=Calc!C31,1,0)</f>
        <v>0</v>
      </c>
      <c r="G31" s="167">
        <f t="shared" si="0"/>
        <v>0</v>
      </c>
      <c r="H31" s="153">
        <f t="shared" si="1"/>
        <v>0</v>
      </c>
      <c r="I31" s="168"/>
      <c r="J31" s="168">
        <v>1</v>
      </c>
      <c r="K31" s="153">
        <f t="shared" si="2"/>
        <v>0</v>
      </c>
      <c r="L31" s="153">
        <f t="shared" si="3"/>
        <v>5</v>
      </c>
    </row>
    <row r="32" spans="1:12" x14ac:dyDescent="0.25">
      <c r="A32" s="164" t="s">
        <v>207</v>
      </c>
      <c r="B32" s="236" t="str">
        <f>RCT!$F$34</f>
        <v>Production data is stored at a</v>
      </c>
      <c r="C32" s="239" t="str">
        <f>Lookups!B38</f>
        <v>unknown</v>
      </c>
      <c r="D32" s="164">
        <v>5</v>
      </c>
      <c r="E32" s="165" t="s">
        <v>236</v>
      </c>
      <c r="F32" s="166">
        <f>IF(RCT!$G$34=Calc!C32,1,0)</f>
        <v>0</v>
      </c>
      <c r="G32" s="167">
        <f t="shared" si="0"/>
        <v>0</v>
      </c>
      <c r="H32" s="153">
        <f t="shared" si="1"/>
        <v>0</v>
      </c>
      <c r="I32" s="168"/>
      <c r="J32" s="168"/>
      <c r="K32" s="153">
        <f t="shared" si="2"/>
        <v>0</v>
      </c>
      <c r="L32" s="153">
        <f t="shared" si="3"/>
        <v>0</v>
      </c>
    </row>
    <row r="33" spans="1:12" x14ac:dyDescent="0.25">
      <c r="A33" s="164" t="s">
        <v>207</v>
      </c>
      <c r="B33" s="236" t="str">
        <f>RCT!$F$35</f>
        <v>Backups, remote copies, etc. are stored at a</v>
      </c>
      <c r="C33" s="239" t="str">
        <f>Lookups!B34</f>
        <v>UBC IT data center</v>
      </c>
      <c r="D33" s="164">
        <v>1</v>
      </c>
      <c r="E33" s="165"/>
      <c r="F33" s="166">
        <f>IF(RCT!$G$35=Calc!C33,1,0)</f>
        <v>0</v>
      </c>
      <c r="G33" s="167">
        <f t="shared" si="0"/>
        <v>0</v>
      </c>
      <c r="H33" s="153">
        <f t="shared" si="1"/>
        <v>0</v>
      </c>
      <c r="I33" s="164">
        <v>1</v>
      </c>
      <c r="J33" s="164"/>
      <c r="K33" s="153">
        <f t="shared" si="2"/>
        <v>1</v>
      </c>
      <c r="L33" s="153">
        <f t="shared" si="3"/>
        <v>0</v>
      </c>
    </row>
    <row r="34" spans="1:12" x14ac:dyDescent="0.25">
      <c r="A34" s="164" t="s">
        <v>207</v>
      </c>
      <c r="B34" s="236" t="str">
        <f>RCT!$F$35</f>
        <v>Backups, remote copies, etc. are stored at a</v>
      </c>
      <c r="C34" s="239" t="str">
        <f>Lookups!B35</f>
        <v>Faculty or departmental data center</v>
      </c>
      <c r="D34" s="164">
        <v>3</v>
      </c>
      <c r="E34" s="165"/>
      <c r="F34" s="166">
        <f>IF(RCT!$G$35=Calc!C34,1,0)</f>
        <v>0</v>
      </c>
      <c r="G34" s="167">
        <f t="shared" si="0"/>
        <v>0</v>
      </c>
      <c r="H34" s="153">
        <f t="shared" si="1"/>
        <v>0</v>
      </c>
      <c r="I34" s="164"/>
      <c r="J34" s="164"/>
      <c r="K34" s="153">
        <f t="shared" si="2"/>
        <v>0</v>
      </c>
      <c r="L34" s="153">
        <f t="shared" si="3"/>
        <v>0</v>
      </c>
    </row>
    <row r="35" spans="1:12" x14ac:dyDescent="0.25">
      <c r="A35" s="164" t="s">
        <v>207</v>
      </c>
      <c r="B35" s="236" t="str">
        <f>RCT!$F$35</f>
        <v>Backups, remote copies, etc. are stored at a</v>
      </c>
      <c r="C35" s="239" t="str">
        <f>Lookups!B36</f>
        <v>service provider (within Canada)</v>
      </c>
      <c r="D35" s="164">
        <v>5</v>
      </c>
      <c r="E35" s="165" t="s">
        <v>234</v>
      </c>
      <c r="F35" s="166">
        <f>IF(RCT!$G$35=Calc!C35,1,0)</f>
        <v>0</v>
      </c>
      <c r="G35" s="167">
        <f t="shared" ref="G35:G51" si="4">IF(F35,E35,0)</f>
        <v>0</v>
      </c>
      <c r="H35" s="153">
        <f t="shared" ref="H35:H51" si="5">F35*D35</f>
        <v>0</v>
      </c>
      <c r="I35" s="164"/>
      <c r="J35" s="164"/>
      <c r="K35" s="153">
        <f t="shared" ref="K35:K51" si="6">I35*D35</f>
        <v>0</v>
      </c>
      <c r="L35" s="153">
        <f t="shared" ref="L35:L51" si="7">J35*D35</f>
        <v>0</v>
      </c>
    </row>
    <row r="36" spans="1:12" x14ac:dyDescent="0.25">
      <c r="A36" s="164" t="s">
        <v>207</v>
      </c>
      <c r="B36" s="236" t="str">
        <f>RCT!$F$35</f>
        <v>Backups, remote copies, etc. are stored at a</v>
      </c>
      <c r="C36" s="239" t="str">
        <f>Lookups!B37</f>
        <v>service provider (outside Canada)</v>
      </c>
      <c r="D36" s="164">
        <v>5</v>
      </c>
      <c r="E36" s="165" t="s">
        <v>236</v>
      </c>
      <c r="F36" s="166">
        <f>IF(RCT!$G$35=Calc!C36,1,0)</f>
        <v>0</v>
      </c>
      <c r="G36" s="167">
        <f t="shared" si="4"/>
        <v>0</v>
      </c>
      <c r="H36" s="153">
        <f t="shared" si="5"/>
        <v>0</v>
      </c>
      <c r="I36" s="168"/>
      <c r="J36" s="168">
        <v>1</v>
      </c>
      <c r="K36" s="153">
        <f t="shared" si="6"/>
        <v>0</v>
      </c>
      <c r="L36" s="153">
        <f t="shared" si="7"/>
        <v>5</v>
      </c>
    </row>
    <row r="37" spans="1:12" x14ac:dyDescent="0.25">
      <c r="A37" s="164" t="s">
        <v>207</v>
      </c>
      <c r="B37" s="236" t="str">
        <f>RCT!$F$35</f>
        <v>Backups, remote copies, etc. are stored at a</v>
      </c>
      <c r="C37" s="239" t="str">
        <f>Lookups!B38</f>
        <v>unknown</v>
      </c>
      <c r="D37" s="164">
        <v>5</v>
      </c>
      <c r="E37" s="165" t="s">
        <v>236</v>
      </c>
      <c r="F37" s="166">
        <f>IF(RCT!$G$35=Calc!C37,1,0)</f>
        <v>0</v>
      </c>
      <c r="G37" s="167">
        <f t="shared" si="4"/>
        <v>0</v>
      </c>
      <c r="H37" s="153">
        <f t="shared" si="5"/>
        <v>0</v>
      </c>
      <c r="I37" s="168"/>
      <c r="J37" s="168"/>
      <c r="K37" s="153">
        <f t="shared" si="6"/>
        <v>0</v>
      </c>
      <c r="L37" s="153">
        <f t="shared" si="7"/>
        <v>0</v>
      </c>
    </row>
    <row r="38" spans="1:12" x14ac:dyDescent="0.25">
      <c r="A38" s="164" t="s">
        <v>207</v>
      </c>
      <c r="B38" s="164" t="str">
        <f>RCT!$I$34</f>
        <v>Total Users</v>
      </c>
      <c r="C38" s="166" t="s">
        <v>20</v>
      </c>
      <c r="D38" s="164">
        <v>1</v>
      </c>
      <c r="E38" s="165"/>
      <c r="F38" s="166">
        <f>IF(RCT!$K$34=Calc!C38,1,0)</f>
        <v>0</v>
      </c>
      <c r="G38" s="167">
        <f t="shared" si="4"/>
        <v>0</v>
      </c>
      <c r="H38" s="153">
        <f t="shared" si="5"/>
        <v>0</v>
      </c>
      <c r="I38" s="164">
        <v>1</v>
      </c>
      <c r="J38" s="164"/>
      <c r="K38" s="153">
        <f t="shared" si="6"/>
        <v>1</v>
      </c>
      <c r="L38" s="153">
        <f t="shared" si="7"/>
        <v>0</v>
      </c>
    </row>
    <row r="39" spans="1:12" x14ac:dyDescent="0.25">
      <c r="A39" s="164" t="s">
        <v>207</v>
      </c>
      <c r="B39" s="164" t="str">
        <f>RCT!$I$34</f>
        <v>Total Users</v>
      </c>
      <c r="C39" s="166" t="s">
        <v>21</v>
      </c>
      <c r="D39" s="164">
        <v>2</v>
      </c>
      <c r="E39" s="165"/>
      <c r="F39" s="166">
        <f>IF(RCT!$K$34=Calc!C39,1,0)</f>
        <v>0</v>
      </c>
      <c r="G39" s="167">
        <f t="shared" si="4"/>
        <v>0</v>
      </c>
      <c r="H39" s="153">
        <f t="shared" si="5"/>
        <v>0</v>
      </c>
      <c r="I39" s="164"/>
      <c r="J39" s="164"/>
      <c r="K39" s="153">
        <f t="shared" si="6"/>
        <v>0</v>
      </c>
      <c r="L39" s="153">
        <f t="shared" si="7"/>
        <v>0</v>
      </c>
    </row>
    <row r="40" spans="1:12" x14ac:dyDescent="0.25">
      <c r="A40" s="164" t="s">
        <v>207</v>
      </c>
      <c r="B40" s="164" t="str">
        <f>RCT!$I$34</f>
        <v>Total Users</v>
      </c>
      <c r="C40" s="166" t="s">
        <v>85</v>
      </c>
      <c r="D40" s="164">
        <v>3</v>
      </c>
      <c r="E40" s="165"/>
      <c r="F40" s="166">
        <f>IF(RCT!$K$34=Calc!C40,1,0)</f>
        <v>0</v>
      </c>
      <c r="G40" s="167">
        <f t="shared" si="4"/>
        <v>0</v>
      </c>
      <c r="H40" s="153">
        <f t="shared" si="5"/>
        <v>0</v>
      </c>
      <c r="I40" s="164"/>
      <c r="J40" s="164"/>
      <c r="K40" s="153">
        <f t="shared" si="6"/>
        <v>0</v>
      </c>
      <c r="L40" s="153">
        <f t="shared" si="7"/>
        <v>0</v>
      </c>
    </row>
    <row r="41" spans="1:12" x14ac:dyDescent="0.25">
      <c r="A41" s="164" t="s">
        <v>207</v>
      </c>
      <c r="B41" s="164" t="str">
        <f>RCT!$I$34</f>
        <v>Total Users</v>
      </c>
      <c r="C41" s="166" t="s">
        <v>79</v>
      </c>
      <c r="D41" s="164">
        <v>4</v>
      </c>
      <c r="E41" s="165"/>
      <c r="F41" s="166">
        <f>IF(RCT!$K$34=Calc!C41,1,0)</f>
        <v>0</v>
      </c>
      <c r="G41" s="167">
        <f t="shared" si="4"/>
        <v>0</v>
      </c>
      <c r="H41" s="153">
        <f t="shared" si="5"/>
        <v>0</v>
      </c>
      <c r="I41" s="164"/>
      <c r="J41" s="164"/>
      <c r="K41" s="153">
        <f t="shared" si="6"/>
        <v>0</v>
      </c>
      <c r="L41" s="153">
        <f t="shared" si="7"/>
        <v>0</v>
      </c>
    </row>
    <row r="42" spans="1:12" x14ac:dyDescent="0.25">
      <c r="A42" s="164" t="s">
        <v>207</v>
      </c>
      <c r="B42" s="164" t="str">
        <f>RCT!$I$34</f>
        <v>Total Users</v>
      </c>
      <c r="C42" s="166" t="s">
        <v>82</v>
      </c>
      <c r="D42" s="164">
        <v>5</v>
      </c>
      <c r="E42" s="165"/>
      <c r="F42" s="166">
        <f>IF(RCT!$K$34=Calc!C42,1,0)</f>
        <v>0</v>
      </c>
      <c r="G42" s="167">
        <f t="shared" si="4"/>
        <v>0</v>
      </c>
      <c r="H42" s="153">
        <f t="shared" si="5"/>
        <v>0</v>
      </c>
      <c r="I42" s="164"/>
      <c r="J42" s="164">
        <v>1</v>
      </c>
      <c r="K42" s="153">
        <f t="shared" si="6"/>
        <v>0</v>
      </c>
      <c r="L42" s="153">
        <f t="shared" si="7"/>
        <v>5</v>
      </c>
    </row>
    <row r="43" spans="1:12" x14ac:dyDescent="0.25">
      <c r="A43" s="164" t="s">
        <v>207</v>
      </c>
      <c r="B43" s="161" t="str">
        <f>RCT!$I$35</f>
        <v>Users with access to other Users' PI</v>
      </c>
      <c r="C43" s="166" t="s">
        <v>20</v>
      </c>
      <c r="D43" s="168">
        <v>1</v>
      </c>
      <c r="E43" s="167"/>
      <c r="F43" s="219">
        <f>IF(RCT!$K$35=Calc!C43,1,0)</f>
        <v>0</v>
      </c>
      <c r="G43" s="167">
        <f t="shared" si="4"/>
        <v>0</v>
      </c>
      <c r="H43" s="249">
        <f t="shared" si="5"/>
        <v>0</v>
      </c>
      <c r="I43" s="168">
        <v>1</v>
      </c>
      <c r="J43" s="168"/>
      <c r="K43" s="249">
        <f t="shared" si="6"/>
        <v>1</v>
      </c>
      <c r="L43" s="249">
        <f t="shared" si="7"/>
        <v>0</v>
      </c>
    </row>
    <row r="44" spans="1:12" x14ac:dyDescent="0.25">
      <c r="A44" s="164" t="s">
        <v>207</v>
      </c>
      <c r="B44" s="234" t="str">
        <f>RCT!$I$35</f>
        <v>Users with access to other Users' PI</v>
      </c>
      <c r="C44" s="166" t="s">
        <v>21</v>
      </c>
      <c r="D44" s="168">
        <v>2</v>
      </c>
      <c r="E44" s="167"/>
      <c r="F44" s="219">
        <f>IF(RCT!$K$35=Calc!C44,1,0)</f>
        <v>0</v>
      </c>
      <c r="G44" s="167">
        <f t="shared" si="4"/>
        <v>0</v>
      </c>
      <c r="H44" s="249">
        <f t="shared" si="5"/>
        <v>0</v>
      </c>
      <c r="I44" s="168"/>
      <c r="J44" s="168"/>
      <c r="K44" s="249">
        <f t="shared" si="6"/>
        <v>0</v>
      </c>
      <c r="L44" s="249">
        <f t="shared" si="7"/>
        <v>0</v>
      </c>
    </row>
    <row r="45" spans="1:12" x14ac:dyDescent="0.25">
      <c r="A45" s="164" t="s">
        <v>207</v>
      </c>
      <c r="B45" s="234" t="str">
        <f>RCT!$I$35</f>
        <v>Users with access to other Users' PI</v>
      </c>
      <c r="C45" s="166" t="s">
        <v>85</v>
      </c>
      <c r="D45" s="168">
        <v>4</v>
      </c>
      <c r="E45" s="167"/>
      <c r="F45" s="219">
        <f>IF(RCT!$K$35=Calc!C45,1,0)</f>
        <v>0</v>
      </c>
      <c r="G45" s="167">
        <f t="shared" si="4"/>
        <v>0</v>
      </c>
      <c r="H45" s="249">
        <f t="shared" si="5"/>
        <v>0</v>
      </c>
      <c r="I45" s="168"/>
      <c r="J45" s="168"/>
      <c r="K45" s="249">
        <f t="shared" si="6"/>
        <v>0</v>
      </c>
      <c r="L45" s="249">
        <f t="shared" si="7"/>
        <v>0</v>
      </c>
    </row>
    <row r="46" spans="1:12" x14ac:dyDescent="0.25">
      <c r="A46" s="164" t="s">
        <v>207</v>
      </c>
      <c r="B46" s="234" t="str">
        <f>RCT!$I$35</f>
        <v>Users with access to other Users' PI</v>
      </c>
      <c r="C46" s="166" t="s">
        <v>79</v>
      </c>
      <c r="D46" s="168">
        <v>5</v>
      </c>
      <c r="E46" s="167" t="s">
        <v>234</v>
      </c>
      <c r="F46" s="219">
        <f>IF(RCT!$K$35=Calc!C46,1,0)</f>
        <v>0</v>
      </c>
      <c r="G46" s="167">
        <f t="shared" si="4"/>
        <v>0</v>
      </c>
      <c r="H46" s="249">
        <f t="shared" si="5"/>
        <v>0</v>
      </c>
      <c r="I46" s="168"/>
      <c r="J46" s="168"/>
      <c r="K46" s="249">
        <f t="shared" si="6"/>
        <v>0</v>
      </c>
      <c r="L46" s="249">
        <f t="shared" si="7"/>
        <v>0</v>
      </c>
    </row>
    <row r="47" spans="1:12" x14ac:dyDescent="0.25">
      <c r="A47" s="164" t="s">
        <v>207</v>
      </c>
      <c r="B47" s="234" t="str">
        <f>RCT!$I$35</f>
        <v>Users with access to other Users' PI</v>
      </c>
      <c r="C47" s="166" t="s">
        <v>82</v>
      </c>
      <c r="D47" s="168">
        <v>5</v>
      </c>
      <c r="E47" s="167" t="s">
        <v>235</v>
      </c>
      <c r="F47" s="219">
        <f>IF(RCT!$K$35=Calc!C47,1,0)</f>
        <v>0</v>
      </c>
      <c r="G47" s="167">
        <f t="shared" si="4"/>
        <v>0</v>
      </c>
      <c r="H47" s="249">
        <f t="shared" si="5"/>
        <v>0</v>
      </c>
      <c r="I47" s="168"/>
      <c r="J47" s="168">
        <v>1</v>
      </c>
      <c r="K47" s="249">
        <f t="shared" si="6"/>
        <v>0</v>
      </c>
      <c r="L47" s="249">
        <f t="shared" si="7"/>
        <v>5</v>
      </c>
    </row>
    <row r="48" spans="1:12" x14ac:dyDescent="0.25">
      <c r="A48" s="164" t="s">
        <v>207</v>
      </c>
      <c r="B48" s="161" t="str">
        <f>RCT!$I$36</f>
        <v>Administrator or privileged users</v>
      </c>
      <c r="C48" s="219" t="s">
        <v>20</v>
      </c>
      <c r="D48" s="168">
        <v>1</v>
      </c>
      <c r="E48" s="167"/>
      <c r="F48" s="219">
        <f>IF(RCT!$K$36=Calc!C48,1,0)</f>
        <v>0</v>
      </c>
      <c r="G48" s="167">
        <f t="shared" si="4"/>
        <v>0</v>
      </c>
      <c r="H48" s="249">
        <f t="shared" si="5"/>
        <v>0</v>
      </c>
      <c r="I48" s="168">
        <v>1</v>
      </c>
      <c r="J48" s="168"/>
      <c r="K48" s="249">
        <f t="shared" si="6"/>
        <v>1</v>
      </c>
      <c r="L48" s="249">
        <f t="shared" si="7"/>
        <v>0</v>
      </c>
    </row>
    <row r="49" spans="1:12" x14ac:dyDescent="0.25">
      <c r="A49" s="164" t="s">
        <v>207</v>
      </c>
      <c r="B49" s="234" t="str">
        <f>RCT!$I$36</f>
        <v>Administrator or privileged users</v>
      </c>
      <c r="C49" s="219" t="s">
        <v>84</v>
      </c>
      <c r="D49" s="168">
        <v>2</v>
      </c>
      <c r="E49" s="167"/>
      <c r="F49" s="219">
        <f>IF(RCT!$K$36=Calc!C49,1,0)</f>
        <v>0</v>
      </c>
      <c r="G49" s="167">
        <f t="shared" si="4"/>
        <v>0</v>
      </c>
      <c r="H49" s="249">
        <f t="shared" si="5"/>
        <v>0</v>
      </c>
      <c r="I49" s="168"/>
      <c r="J49" s="168"/>
      <c r="K49" s="249">
        <f t="shared" si="6"/>
        <v>0</v>
      </c>
      <c r="L49" s="249">
        <f t="shared" si="7"/>
        <v>0</v>
      </c>
    </row>
    <row r="50" spans="1:12" x14ac:dyDescent="0.25">
      <c r="A50" s="164" t="s">
        <v>207</v>
      </c>
      <c r="B50" s="234" t="str">
        <f>RCT!$I$36</f>
        <v>Administrator or privileged users</v>
      </c>
      <c r="C50" s="166" t="s">
        <v>83</v>
      </c>
      <c r="D50" s="164">
        <v>4</v>
      </c>
      <c r="E50" s="165"/>
      <c r="F50" s="166">
        <f>IF(RCT!$K$36=Calc!C50,1,0)</f>
        <v>0</v>
      </c>
      <c r="G50" s="167">
        <f t="shared" si="4"/>
        <v>0</v>
      </c>
      <c r="H50" s="153">
        <f t="shared" si="5"/>
        <v>0</v>
      </c>
      <c r="I50" s="164"/>
      <c r="J50" s="164"/>
      <c r="K50" s="153">
        <f t="shared" si="6"/>
        <v>0</v>
      </c>
      <c r="L50" s="153">
        <f t="shared" si="7"/>
        <v>0</v>
      </c>
    </row>
    <row r="51" spans="1:12" x14ac:dyDescent="0.25">
      <c r="A51" s="164" t="s">
        <v>207</v>
      </c>
      <c r="B51" s="234" t="str">
        <f>RCT!$I$36</f>
        <v>Administrator or privileged users</v>
      </c>
      <c r="C51" s="166" t="s">
        <v>170</v>
      </c>
      <c r="D51" s="164">
        <v>4</v>
      </c>
      <c r="E51" s="165"/>
      <c r="F51" s="166">
        <f>IF(RCT!$K$36=Calc!C51,1,0)</f>
        <v>0</v>
      </c>
      <c r="G51" s="167">
        <f t="shared" si="4"/>
        <v>0</v>
      </c>
      <c r="H51" s="153">
        <f t="shared" si="5"/>
        <v>0</v>
      </c>
      <c r="I51" s="164"/>
      <c r="J51" s="164">
        <v>1</v>
      </c>
      <c r="K51" s="153">
        <f t="shared" si="6"/>
        <v>0</v>
      </c>
      <c r="L51" s="153">
        <f t="shared" si="7"/>
        <v>4</v>
      </c>
    </row>
    <row r="52" spans="1:12" x14ac:dyDescent="0.25">
      <c r="E52" s="169"/>
      <c r="G52" s="170"/>
      <c r="H52" s="153">
        <f>SUM(H3:H51)</f>
        <v>0</v>
      </c>
      <c r="I52" s="171"/>
      <c r="J52" s="171"/>
      <c r="K52" s="153">
        <f>SUM(K3:K51)</f>
        <v>8</v>
      </c>
      <c r="L52" s="153">
        <f>SUM(L3:L51)</f>
        <v>60</v>
      </c>
    </row>
    <row r="53" spans="1:12" x14ac:dyDescent="0.25">
      <c r="G53" s="152" t="s">
        <v>243</v>
      </c>
      <c r="H53" s="227">
        <f>H52/(L52*2)</f>
        <v>0</v>
      </c>
    </row>
    <row r="54" spans="1:12" x14ac:dyDescent="0.25">
      <c r="A54" s="418" t="s">
        <v>249</v>
      </c>
      <c r="B54" s="419"/>
      <c r="F54" s="235" t="s">
        <v>266</v>
      </c>
      <c r="H54" s="180"/>
    </row>
    <row r="55" spans="1:12" x14ac:dyDescent="0.25">
      <c r="A55" s="173" t="s">
        <v>198</v>
      </c>
      <c r="B55" s="173" t="s">
        <v>231</v>
      </c>
    </row>
    <row r="56" spans="1:12" x14ac:dyDescent="0.25">
      <c r="A56" s="153" t="s">
        <v>165</v>
      </c>
      <c r="B56" s="174">
        <f>COUNTIF(RCT!D7:D11,"&lt;&gt;")+COUNTIF(RCT!G8:G10,"&lt;&gt;")+COUNTIF(RCT!K8,"&lt;&gt;")+COUNTIF(RCT!K10,"&lt;&gt;")</f>
        <v>0</v>
      </c>
      <c r="E56" s="163"/>
    </row>
    <row r="57" spans="1:12" x14ac:dyDescent="0.25">
      <c r="A57" s="153" t="s">
        <v>229</v>
      </c>
      <c r="B57" s="153">
        <f>COUNTIF(RCT!K12,"Yes")</f>
        <v>0</v>
      </c>
      <c r="E57" s="163"/>
      <c r="G57" s="163"/>
    </row>
    <row r="58" spans="1:12" x14ac:dyDescent="0.25">
      <c r="A58" s="153" t="s">
        <v>180</v>
      </c>
      <c r="B58" s="153">
        <f>COUNTIF(RCT!D14:D15,"&lt;&gt;")</f>
        <v>0</v>
      </c>
      <c r="G58" s="163"/>
    </row>
    <row r="59" spans="1:12" x14ac:dyDescent="0.25">
      <c r="A59" s="153" t="s">
        <v>181</v>
      </c>
      <c r="B59" s="153">
        <f>COUNTIF(RCT!G18:K19,"&lt;&gt;")</f>
        <v>0</v>
      </c>
    </row>
    <row r="60" spans="1:12" x14ac:dyDescent="0.25">
      <c r="A60" s="153" t="s">
        <v>208</v>
      </c>
      <c r="B60" s="153">
        <f>COUNTIF(RCT!E21:K21,"&lt;&gt;")</f>
        <v>0</v>
      </c>
      <c r="G60" s="163"/>
    </row>
    <row r="61" spans="1:12" x14ac:dyDescent="0.25">
      <c r="A61" s="153" t="s">
        <v>203</v>
      </c>
      <c r="B61" s="153">
        <f>SUM(AND(COUNTIF(RCT!$E24,"Yes"),COUNTIF(RCT!$F24,"*"))*1+OR(COUNTIF(RCT!$E24,"NO"))*1)+(AND(COUNTIF(RCT!$E25,"Yes"),COUNTIF(RCT!$F25,"*"))*1+OR(COUNTIF(RCT!$E25,"NO"))*1)+(AND(COUNTIF(RCT!$E26,"Yes"),COUNTIF(RCT!$F26,"*"))*1+OR(COUNTIF(RCT!$E26,"NO"))*1)</f>
        <v>0</v>
      </c>
      <c r="G61" s="163"/>
    </row>
    <row r="62" spans="1:12" x14ac:dyDescent="0.25">
      <c r="A62" s="153" t="s">
        <v>202</v>
      </c>
      <c r="B62" s="153">
        <f>SUM(AND(COUNTIF(RCT!$E29,"Yes"),COUNTIF(RCT!$F29,"*"))*1+OR(COUNTIF(RCT!$E29,"NO"))*1)+(AND(COUNTIF(RCT!$E30,"Yes"),COUNTIF(RCT!$F30,"*"))*1+OR(COUNTIF(RCT!$E30,"NO"))*1)+(AND(COUNTIF(RCT!$E31,"Yes"),COUNTIF(RCT!$F31,"*"))*1+OR(COUNTIF(RCT!$E31,"NO"))*1)</f>
        <v>0</v>
      </c>
      <c r="G62" s="163"/>
    </row>
    <row r="63" spans="1:12" x14ac:dyDescent="0.25">
      <c r="A63" s="153" t="s">
        <v>230</v>
      </c>
      <c r="B63" s="153">
        <f>SUM(COUNTIF(RCT!E34:E35,"&lt;&gt;")+COUNTIF(RCT!G34:G35,"&lt;&gt;")+COUNTIF(RCT!K34:K36,"&lt;&gt;"))</f>
        <v>0</v>
      </c>
    </row>
    <row r="64" spans="1:12" x14ac:dyDescent="0.25">
      <c r="A64" s="153"/>
      <c r="B64" s="153"/>
    </row>
    <row r="65" spans="1:6" x14ac:dyDescent="0.25">
      <c r="A65" s="153" t="s">
        <v>199</v>
      </c>
      <c r="B65" s="153">
        <f>SUM(B56:B63)</f>
        <v>0</v>
      </c>
    </row>
    <row r="66" spans="1:6" x14ac:dyDescent="0.25">
      <c r="A66" s="153"/>
      <c r="B66" s="153"/>
    </row>
    <row r="67" spans="1:6" x14ac:dyDescent="0.25">
      <c r="A67" s="153" t="s">
        <v>200</v>
      </c>
      <c r="B67" s="153">
        <v>37</v>
      </c>
    </row>
    <row r="68" spans="1:6" x14ac:dyDescent="0.25">
      <c r="A68" s="153"/>
      <c r="B68" s="153"/>
    </row>
    <row r="69" spans="1:6" x14ac:dyDescent="0.25">
      <c r="A69" s="153" t="s">
        <v>172</v>
      </c>
      <c r="B69" s="153">
        <f>B65/B67</f>
        <v>0</v>
      </c>
    </row>
    <row r="70" spans="1:6" x14ac:dyDescent="0.25">
      <c r="A70" s="153"/>
      <c r="B70" s="153"/>
    </row>
    <row r="71" spans="1:6" x14ac:dyDescent="0.25">
      <c r="A71" s="181" t="s">
        <v>310</v>
      </c>
      <c r="B71" s="246">
        <f>IF(RCT!D14="No",1,0)</f>
        <v>0</v>
      </c>
    </row>
    <row r="74" spans="1:6" x14ac:dyDescent="0.25">
      <c r="A74" s="416" t="s">
        <v>250</v>
      </c>
      <c r="B74" s="417"/>
      <c r="C74" s="175"/>
      <c r="F74" s="176"/>
    </row>
    <row r="75" spans="1:6" ht="45" x14ac:dyDescent="0.25">
      <c r="A75" s="184" t="s">
        <v>212</v>
      </c>
      <c r="B75" s="184" t="s">
        <v>209</v>
      </c>
      <c r="C75" s="184" t="s">
        <v>244</v>
      </c>
      <c r="D75" s="184" t="s">
        <v>251</v>
      </c>
      <c r="E75" s="184" t="s">
        <v>240</v>
      </c>
    </row>
    <row r="76" spans="1:6" x14ac:dyDescent="0.25">
      <c r="A76" s="231">
        <f>IF(COUNTIF(Calc!$G$3:$G$51,"3 - VH"),1,0)</f>
        <v>0</v>
      </c>
      <c r="B76" s="178" t="s">
        <v>173</v>
      </c>
      <c r="C76" s="230">
        <v>0.75</v>
      </c>
      <c r="D76" s="228">
        <f>VLOOKUP(1,Calc!$A$76:$C$79,3,FALSE)</f>
        <v>0</v>
      </c>
      <c r="E76" s="229" t="str">
        <f>VLOOKUP(1,Calc!$A$76:$B$79,2,FALSE)</f>
        <v>Low</v>
      </c>
    </row>
    <row r="77" spans="1:6" x14ac:dyDescent="0.25">
      <c r="A77" s="231">
        <f>IF(COUNTIF(Calc!$G$3:$G$51,"2 - H"),1,0)</f>
        <v>0</v>
      </c>
      <c r="B77" s="178" t="s">
        <v>195</v>
      </c>
      <c r="C77" s="230">
        <v>0.5</v>
      </c>
      <c r="D77" s="176"/>
      <c r="F77" s="176"/>
    </row>
    <row r="78" spans="1:6" x14ac:dyDescent="0.25">
      <c r="A78" s="231">
        <f>IF(COUNTIF(Calc!$G$3:$G$51,"1 - M"),1,0)</f>
        <v>0</v>
      </c>
      <c r="B78" s="178" t="s">
        <v>197</v>
      </c>
      <c r="C78" s="230">
        <v>0.25</v>
      </c>
      <c r="D78" s="176"/>
      <c r="F78" s="176"/>
    </row>
    <row r="79" spans="1:6" x14ac:dyDescent="0.25">
      <c r="A79" s="231">
        <v>1</v>
      </c>
      <c r="B79" s="178" t="s">
        <v>196</v>
      </c>
      <c r="C79" s="230">
        <v>0</v>
      </c>
      <c r="D79" s="176"/>
      <c r="F79" s="176"/>
    </row>
    <row r="82" spans="1:3" x14ac:dyDescent="0.25">
      <c r="A82" s="173" t="s">
        <v>241</v>
      </c>
      <c r="B82" s="173" t="s">
        <v>247</v>
      </c>
      <c r="C82" s="177"/>
    </row>
    <row r="83" spans="1:3" ht="30" x14ac:dyDescent="0.25">
      <c r="A83" s="178" t="s">
        <v>252</v>
      </c>
      <c r="B83" s="182">
        <f>D76+H53</f>
        <v>0</v>
      </c>
      <c r="C83" s="177"/>
    </row>
    <row r="85" spans="1:3" x14ac:dyDescent="0.25">
      <c r="A85" s="119" t="s">
        <v>242</v>
      </c>
    </row>
    <row r="86" spans="1:3" x14ac:dyDescent="0.25">
      <c r="A86" s="173" t="s">
        <v>212</v>
      </c>
      <c r="B86" s="184" t="s">
        <v>209</v>
      </c>
      <c r="C86" s="184" t="s">
        <v>244</v>
      </c>
    </row>
    <row r="87" spans="1:3" x14ac:dyDescent="0.25">
      <c r="A87" s="231">
        <f>IF(B83&gt;=C87,1,0)</f>
        <v>0</v>
      </c>
      <c r="B87" s="178" t="s">
        <v>173</v>
      </c>
      <c r="C87" s="179">
        <v>0.75</v>
      </c>
    </row>
    <row r="88" spans="1:3" x14ac:dyDescent="0.25">
      <c r="A88" s="231">
        <f>IF(AND(B83&gt;=C88,B83&lt;C87),1,0)</f>
        <v>0</v>
      </c>
      <c r="B88" s="178" t="s">
        <v>195</v>
      </c>
      <c r="C88" s="179">
        <v>0.5</v>
      </c>
    </row>
    <row r="89" spans="1:3" x14ac:dyDescent="0.25">
      <c r="A89" s="231">
        <f>IF(AND(B83&gt;=C89,B83&lt;C88),1,0)</f>
        <v>0</v>
      </c>
      <c r="B89" s="178" t="s">
        <v>197</v>
      </c>
      <c r="C89" s="179">
        <v>0.25</v>
      </c>
    </row>
    <row r="90" spans="1:3" x14ac:dyDescent="0.25">
      <c r="A90" s="231">
        <f>IF(AND(B83&gt;=C90,B83&lt;C89),1,0)</f>
        <v>1</v>
      </c>
      <c r="B90" s="178" t="s">
        <v>196</v>
      </c>
      <c r="C90" s="179">
        <v>0</v>
      </c>
    </row>
  </sheetData>
  <autoFilter ref="A2:H63"/>
  <mergeCells count="5">
    <mergeCell ref="I1:L1"/>
    <mergeCell ref="F1:H1"/>
    <mergeCell ref="A1:E1"/>
    <mergeCell ref="A74:B74"/>
    <mergeCell ref="A54:B54"/>
  </mergeCells>
  <pageMargins left="0.7" right="0.7" top="0.75" bottom="0.75" header="0.3" footer="0.3"/>
  <pageSetup paperSize="17" scale="85" fitToHeight="0" orientation="landscape" r:id="rId1"/>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7"/>
  <sheetViews>
    <sheetView workbookViewId="0"/>
  </sheetViews>
  <sheetFormatPr defaultRowHeight="15" x14ac:dyDescent="0.25"/>
  <sheetData>
    <row r="2" spans="2:2" x14ac:dyDescent="0.25">
      <c r="B2" t="s">
        <v>182</v>
      </c>
    </row>
    <row r="3" spans="2:2" x14ac:dyDescent="0.25">
      <c r="B3" t="s">
        <v>192</v>
      </c>
    </row>
    <row r="10" spans="2:2" x14ac:dyDescent="0.25">
      <c r="B10" s="123"/>
    </row>
    <row r="11" spans="2:2" x14ac:dyDescent="0.25">
      <c r="B11" s="123"/>
    </row>
    <row r="12" spans="2:2" x14ac:dyDescent="0.25">
      <c r="B12" s="123"/>
    </row>
    <row r="13" spans="2:2" x14ac:dyDescent="0.25">
      <c r="B13" s="123"/>
    </row>
    <row r="14" spans="2:2" x14ac:dyDescent="0.25">
      <c r="B14" s="123"/>
    </row>
    <row r="15" spans="2:2" x14ac:dyDescent="0.25">
      <c r="B15" s="123"/>
    </row>
    <row r="16" spans="2:2" x14ac:dyDescent="0.25">
      <c r="B16" s="123"/>
    </row>
    <row r="17" spans="2:2" x14ac:dyDescent="0.25">
      <c r="B17" s="12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9" sqref="C9"/>
    </sheetView>
  </sheetViews>
  <sheetFormatPr defaultRowHeight="15" x14ac:dyDescent="0.25"/>
  <cols>
    <col min="1" max="1" width="3" customWidth="1"/>
    <col min="2" max="2" width="5.28515625" customWidth="1"/>
    <col min="3" max="3" width="56.85546875" customWidth="1"/>
  </cols>
  <sheetData>
    <row r="1" spans="1:3" x14ac:dyDescent="0.25">
      <c r="A1" t="s">
        <v>154</v>
      </c>
    </row>
    <row r="3" spans="1:3" x14ac:dyDescent="0.25">
      <c r="B3" t="s">
        <v>43</v>
      </c>
      <c r="C3" t="s">
        <v>155</v>
      </c>
    </row>
    <row r="4" spans="1:3" x14ac:dyDescent="0.25">
      <c r="B4">
        <v>1</v>
      </c>
      <c r="C4" t="s">
        <v>282</v>
      </c>
    </row>
    <row r="5" spans="1:3" x14ac:dyDescent="0.25">
      <c r="B5">
        <v>2</v>
      </c>
      <c r="C5" t="s">
        <v>156</v>
      </c>
    </row>
    <row r="6" spans="1:3" x14ac:dyDescent="0.25">
      <c r="B6">
        <v>3</v>
      </c>
      <c r="C6" t="s">
        <v>157</v>
      </c>
    </row>
    <row r="7" spans="1:3" x14ac:dyDescent="0.25">
      <c r="B7">
        <v>4</v>
      </c>
      <c r="C7" t="s">
        <v>158</v>
      </c>
    </row>
    <row r="8" spans="1:3" x14ac:dyDescent="0.25">
      <c r="B8">
        <v>5</v>
      </c>
      <c r="C8" t="s">
        <v>159</v>
      </c>
    </row>
    <row r="9" spans="1:3" x14ac:dyDescent="0.25">
      <c r="B9">
        <v>6</v>
      </c>
      <c r="C9" t="s">
        <v>160</v>
      </c>
    </row>
    <row r="10" spans="1:3" x14ac:dyDescent="0.25">
      <c r="B10">
        <v>7</v>
      </c>
      <c r="C10" t="s">
        <v>161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O32"/>
  <sheetViews>
    <sheetView showGridLines="0" zoomScale="95" zoomScaleNormal="95" workbookViewId="0">
      <selection activeCell="H23" sqref="H23"/>
    </sheetView>
  </sheetViews>
  <sheetFormatPr defaultColWidth="70.85546875" defaultRowHeight="15" x14ac:dyDescent="0.25"/>
  <cols>
    <col min="1" max="1" width="1.5703125" style="71" customWidth="1"/>
    <col min="2" max="2" width="4.28515625" style="90" bestFit="1" customWidth="1"/>
    <col min="3" max="8" width="11.7109375" style="80" customWidth="1"/>
    <col min="9" max="9" width="2.28515625" style="80" customWidth="1"/>
    <col min="10" max="10" width="16.42578125" style="80" customWidth="1"/>
    <col min="11" max="11" width="3.85546875" style="80" customWidth="1"/>
    <col min="12" max="12" width="20" style="91" customWidth="1"/>
    <col min="13" max="13" width="12.28515625" style="70" customWidth="1"/>
    <col min="14" max="15" width="70.85546875" style="70"/>
    <col min="16" max="16384" width="70.85546875" style="71"/>
  </cols>
  <sheetData>
    <row r="1" spans="2:15" ht="75.75" customHeight="1" x14ac:dyDescent="0.25">
      <c r="B1" s="68"/>
      <c r="C1" s="69"/>
      <c r="D1" s="69"/>
      <c r="E1" s="69"/>
      <c r="F1" s="69"/>
      <c r="G1" s="69"/>
      <c r="H1" s="422" t="s">
        <v>93</v>
      </c>
      <c r="I1" s="423"/>
      <c r="J1" s="424"/>
      <c r="K1" s="424"/>
      <c r="L1" s="425"/>
    </row>
    <row r="2" spans="2:15" x14ac:dyDescent="0.25">
      <c r="B2" s="426"/>
      <c r="C2" s="426"/>
      <c r="D2" s="426"/>
      <c r="E2" s="426"/>
      <c r="F2" s="426"/>
      <c r="G2" s="426"/>
      <c r="H2" s="427"/>
      <c r="I2" s="427"/>
      <c r="J2" s="427"/>
      <c r="K2" s="427"/>
      <c r="L2" s="72"/>
    </row>
    <row r="3" spans="2:15" ht="15" customHeight="1" x14ac:dyDescent="0.25">
      <c r="B3" s="73"/>
      <c r="C3" s="428" t="s">
        <v>94</v>
      </c>
      <c r="D3" s="429"/>
      <c r="E3" s="430" t="s">
        <v>95</v>
      </c>
      <c r="F3" s="430"/>
      <c r="G3" s="430"/>
      <c r="H3" s="430"/>
      <c r="I3" s="430"/>
      <c r="J3" s="74"/>
      <c r="K3" s="74"/>
      <c r="L3" s="74"/>
    </row>
    <row r="4" spans="2:15" ht="15" customHeight="1" x14ac:dyDescent="0.25">
      <c r="B4" s="73"/>
      <c r="C4" s="428" t="s">
        <v>96</v>
      </c>
      <c r="D4" s="429"/>
      <c r="E4" s="430" t="s">
        <v>97</v>
      </c>
      <c r="F4" s="430"/>
      <c r="G4" s="430"/>
      <c r="H4" s="430"/>
      <c r="I4" s="430"/>
      <c r="J4" s="75"/>
      <c r="K4" s="75"/>
      <c r="L4" s="75"/>
    </row>
    <row r="5" spans="2:15" ht="15" customHeight="1" x14ac:dyDescent="0.25">
      <c r="B5" s="73"/>
      <c r="C5" s="428" t="s">
        <v>98</v>
      </c>
      <c r="D5" s="429"/>
      <c r="E5" s="430" t="s">
        <v>97</v>
      </c>
      <c r="F5" s="430"/>
      <c r="G5" s="430"/>
      <c r="H5" s="430"/>
      <c r="I5" s="430"/>
      <c r="J5" s="75"/>
      <c r="K5" s="75"/>
      <c r="L5" s="75"/>
    </row>
    <row r="6" spans="2:15" ht="15" customHeight="1" x14ac:dyDescent="0.25">
      <c r="B6" s="73"/>
      <c r="C6" s="428" t="s">
        <v>99</v>
      </c>
      <c r="D6" s="429"/>
      <c r="E6" s="431">
        <v>43191</v>
      </c>
      <c r="F6" s="430"/>
      <c r="G6" s="430"/>
      <c r="H6" s="430"/>
      <c r="I6" s="430"/>
      <c r="J6" s="75"/>
      <c r="K6" s="75"/>
      <c r="L6" s="75"/>
      <c r="N6" s="70" t="s">
        <v>100</v>
      </c>
    </row>
    <row r="7" spans="2:15" x14ac:dyDescent="0.25">
      <c r="B7" s="432" t="s">
        <v>100</v>
      </c>
      <c r="C7" s="432"/>
      <c r="D7" s="432"/>
      <c r="E7" s="433"/>
      <c r="F7" s="433"/>
      <c r="G7" s="433"/>
      <c r="H7" s="433"/>
      <c r="I7" s="432"/>
      <c r="J7" s="432"/>
      <c r="K7" s="432"/>
      <c r="L7" s="434"/>
    </row>
    <row r="8" spans="2:15" ht="15" customHeight="1" x14ac:dyDescent="0.25">
      <c r="B8" s="420" t="s">
        <v>101</v>
      </c>
      <c r="C8" s="421"/>
      <c r="D8" s="421"/>
      <c r="E8" s="421"/>
      <c r="F8" s="421"/>
      <c r="G8" s="421"/>
      <c r="H8" s="421"/>
      <c r="I8" s="421"/>
      <c r="J8" s="421"/>
      <c r="K8" s="421"/>
      <c r="L8" s="76" t="s">
        <v>102</v>
      </c>
    </row>
    <row r="9" spans="2:15" s="80" customFormat="1" ht="24" customHeight="1" x14ac:dyDescent="0.25">
      <c r="B9" s="77">
        <v>1</v>
      </c>
      <c r="C9" s="435" t="s">
        <v>103</v>
      </c>
      <c r="D9" s="436"/>
      <c r="E9" s="436"/>
      <c r="F9" s="436"/>
      <c r="G9" s="436"/>
      <c r="H9" s="436"/>
      <c r="I9" s="437"/>
      <c r="J9" s="438" t="s">
        <v>104</v>
      </c>
      <c r="K9" s="438"/>
      <c r="L9" s="78">
        <f>IFERROR(VLOOKUP(J9,'Data Lookup Tables'!D2:E7,2,FALSE),0)</f>
        <v>1</v>
      </c>
      <c r="M9" s="79"/>
      <c r="N9" s="79"/>
      <c r="O9" s="79"/>
    </row>
    <row r="10" spans="2:15" s="80" customFormat="1" ht="24" customHeight="1" x14ac:dyDescent="0.25">
      <c r="B10" s="77">
        <v>2</v>
      </c>
      <c r="C10" s="439" t="s">
        <v>105</v>
      </c>
      <c r="D10" s="440"/>
      <c r="E10" s="440"/>
      <c r="F10" s="440"/>
      <c r="G10" s="440"/>
      <c r="H10" s="440"/>
      <c r="I10" s="441"/>
      <c r="J10" s="442" t="s">
        <v>106</v>
      </c>
      <c r="K10" s="442"/>
      <c r="L10" s="78">
        <f>IFERROR(VLOOKUP(J10,'Data Lookup Tables'!D10:E16,2,FALSE),0)</f>
        <v>3</v>
      </c>
      <c r="M10" s="79"/>
      <c r="N10" s="79"/>
      <c r="O10" s="79"/>
    </row>
    <row r="11" spans="2:15" s="80" customFormat="1" ht="24" customHeight="1" x14ac:dyDescent="0.25">
      <c r="B11" s="81">
        <v>3</v>
      </c>
      <c r="C11" s="439" t="s">
        <v>107</v>
      </c>
      <c r="D11" s="440"/>
      <c r="E11" s="440"/>
      <c r="F11" s="440"/>
      <c r="G11" s="440"/>
      <c r="H11" s="440"/>
      <c r="I11" s="441"/>
      <c r="J11" s="443" t="s">
        <v>14</v>
      </c>
      <c r="K11" s="444"/>
      <c r="L11" s="78">
        <f>IFERROR(VLOOKUP(J11,'Data Lookup Tables'!G2:H5,2,FALSE),0)</f>
        <v>2.5</v>
      </c>
      <c r="M11" s="79"/>
      <c r="N11" s="79"/>
      <c r="O11" s="79"/>
    </row>
    <row r="12" spans="2:15" x14ac:dyDescent="0.25">
      <c r="B12" s="445"/>
      <c r="C12" s="445"/>
      <c r="D12" s="445"/>
      <c r="E12" s="445"/>
      <c r="F12" s="445"/>
      <c r="G12" s="445"/>
      <c r="H12" s="445"/>
      <c r="I12" s="445"/>
      <c r="J12" s="445"/>
      <c r="K12" s="445"/>
      <c r="L12" s="82">
        <f>AVERAGE(L9:L11)</f>
        <v>2.1666666666666665</v>
      </c>
    </row>
    <row r="13" spans="2:15" ht="15" customHeight="1" x14ac:dyDescent="0.25">
      <c r="B13" s="420" t="s">
        <v>108</v>
      </c>
      <c r="C13" s="421"/>
      <c r="D13" s="421"/>
      <c r="E13" s="421"/>
      <c r="F13" s="421"/>
      <c r="G13" s="421"/>
      <c r="H13" s="421"/>
      <c r="I13" s="421"/>
      <c r="J13" s="421"/>
      <c r="K13" s="421"/>
      <c r="L13" s="83" t="s">
        <v>102</v>
      </c>
    </row>
    <row r="14" spans="2:15" s="80" customFormat="1" ht="24" customHeight="1" x14ac:dyDescent="0.25">
      <c r="B14" s="78">
        <v>4</v>
      </c>
      <c r="C14" s="439" t="s">
        <v>109</v>
      </c>
      <c r="D14" s="440"/>
      <c r="E14" s="440"/>
      <c r="F14" s="440"/>
      <c r="G14" s="440"/>
      <c r="H14" s="440"/>
      <c r="I14" s="441"/>
      <c r="J14" s="442" t="s">
        <v>110</v>
      </c>
      <c r="K14" s="442"/>
      <c r="L14" s="78">
        <f>IFERROR(VLOOKUP(J14,'Data Lookup Tables'!D19:E23,2,FALSE),0)</f>
        <v>1</v>
      </c>
      <c r="M14" s="79"/>
      <c r="N14" s="79"/>
      <c r="O14" s="79"/>
    </row>
    <row r="15" spans="2:15" s="80" customFormat="1" ht="24" customHeight="1" x14ac:dyDescent="0.25">
      <c r="B15" s="78">
        <v>5</v>
      </c>
      <c r="C15" s="439" t="s">
        <v>111</v>
      </c>
      <c r="D15" s="440"/>
      <c r="E15" s="440"/>
      <c r="F15" s="440"/>
      <c r="G15" s="440"/>
      <c r="H15" s="440"/>
      <c r="I15" s="441"/>
      <c r="J15" s="442" t="s">
        <v>112</v>
      </c>
      <c r="K15" s="442"/>
      <c r="L15" s="78">
        <f>IFERROR(VLOOKUP(J15,'Data Lookup Tables'!G8:H13,2,FALSE),0)</f>
        <v>3</v>
      </c>
      <c r="M15" s="79"/>
      <c r="N15" s="79"/>
      <c r="O15" s="79"/>
    </row>
    <row r="16" spans="2:15" s="80" customFormat="1" ht="24" customHeight="1" x14ac:dyDescent="0.25">
      <c r="B16" s="77">
        <v>6</v>
      </c>
      <c r="C16" s="439" t="s">
        <v>113</v>
      </c>
      <c r="D16" s="440"/>
      <c r="E16" s="440"/>
      <c r="F16" s="440"/>
      <c r="G16" s="440"/>
      <c r="H16" s="440"/>
      <c r="I16" s="441"/>
      <c r="J16" s="442" t="s">
        <v>14</v>
      </c>
      <c r="K16" s="442"/>
      <c r="L16" s="78">
        <f>IFERROR(VLOOKUP(J16,'Data Lookup Tables'!G2:H5,2,FALSE),0)</f>
        <v>2.5</v>
      </c>
      <c r="M16" s="79"/>
      <c r="N16" s="79"/>
      <c r="O16" s="79"/>
    </row>
    <row r="17" spans="2:12" x14ac:dyDescent="0.25">
      <c r="B17" s="65"/>
      <c r="C17" s="54"/>
      <c r="D17" s="54"/>
      <c r="E17" s="54"/>
      <c r="F17" s="54"/>
      <c r="G17" s="54"/>
      <c r="H17" s="54"/>
      <c r="I17" s="54"/>
      <c r="J17" s="54"/>
      <c r="K17" s="54"/>
      <c r="L17" s="82">
        <f>AVERAGE(L14:L16)</f>
        <v>2.1666666666666665</v>
      </c>
    </row>
    <row r="18" spans="2:12" ht="21" customHeight="1" x14ac:dyDescent="0.25">
      <c r="B18" s="65"/>
      <c r="C18" s="450" t="s">
        <v>86</v>
      </c>
      <c r="D18" s="451"/>
      <c r="E18" s="451"/>
      <c r="F18" s="451"/>
      <c r="G18" s="451"/>
      <c r="H18" s="452"/>
      <c r="I18" s="54"/>
      <c r="J18" s="453" t="s">
        <v>87</v>
      </c>
      <c r="K18" s="54"/>
      <c r="L18" s="455" t="s">
        <v>88</v>
      </c>
    </row>
    <row r="19" spans="2:12" ht="18.75" x14ac:dyDescent="0.25">
      <c r="B19" s="65"/>
      <c r="C19" s="457" t="s">
        <v>75</v>
      </c>
      <c r="D19" s="459" t="s">
        <v>76</v>
      </c>
      <c r="E19" s="460"/>
      <c r="F19" s="460"/>
      <c r="G19" s="460"/>
      <c r="H19" s="460"/>
      <c r="I19" s="54"/>
      <c r="J19" s="454"/>
      <c r="K19" s="54"/>
      <c r="L19" s="456"/>
    </row>
    <row r="20" spans="2:12" ht="15.75" x14ac:dyDescent="0.25">
      <c r="B20" s="65"/>
      <c r="C20" s="458"/>
      <c r="D20" s="55">
        <v>1</v>
      </c>
      <c r="E20" s="55">
        <v>2</v>
      </c>
      <c r="F20" s="55">
        <v>3</v>
      </c>
      <c r="G20" s="55">
        <v>4</v>
      </c>
      <c r="H20" s="55">
        <v>5</v>
      </c>
      <c r="I20" s="54"/>
      <c r="J20" s="56" t="s">
        <v>89</v>
      </c>
      <c r="K20" s="54"/>
      <c r="L20" s="57">
        <f>ROUND(L12*L17,1)</f>
        <v>4.7</v>
      </c>
    </row>
    <row r="21" spans="2:12" ht="15.75" x14ac:dyDescent="0.25">
      <c r="B21" s="65"/>
      <c r="C21" s="58">
        <v>1</v>
      </c>
      <c r="D21" s="59">
        <v>1</v>
      </c>
      <c r="E21" s="59">
        <v>2</v>
      </c>
      <c r="F21" s="60">
        <v>3</v>
      </c>
      <c r="G21" s="60">
        <v>4</v>
      </c>
      <c r="H21" s="60">
        <v>5</v>
      </c>
      <c r="I21" s="54"/>
      <c r="J21" s="61" t="s">
        <v>90</v>
      </c>
      <c r="K21" s="54"/>
      <c r="L21" s="62" t="str">
        <f>IFERROR(VLOOKUP(ROUND(L20,0),'Data Lookup Tables'!A2:B27,2),"Not Ranked")</f>
        <v>MEDIUM</v>
      </c>
    </row>
    <row r="22" spans="2:12" ht="15.75" x14ac:dyDescent="0.25">
      <c r="B22" s="65"/>
      <c r="C22" s="58">
        <v>2</v>
      </c>
      <c r="D22" s="59">
        <v>2</v>
      </c>
      <c r="E22" s="60">
        <v>4</v>
      </c>
      <c r="F22" s="60">
        <v>6</v>
      </c>
      <c r="G22" s="63">
        <v>8</v>
      </c>
      <c r="H22" s="63">
        <v>10</v>
      </c>
      <c r="I22" s="54"/>
      <c r="J22" s="64" t="s">
        <v>91</v>
      </c>
      <c r="K22" s="54"/>
      <c r="L22" s="65"/>
    </row>
    <row r="23" spans="2:12" ht="15.75" x14ac:dyDescent="0.25">
      <c r="B23" s="65"/>
      <c r="C23" s="58">
        <v>3</v>
      </c>
      <c r="D23" s="60">
        <v>3</v>
      </c>
      <c r="E23" s="60">
        <v>6</v>
      </c>
      <c r="F23" s="63">
        <v>9</v>
      </c>
      <c r="G23" s="63">
        <v>12</v>
      </c>
      <c r="H23" s="66">
        <v>15</v>
      </c>
      <c r="I23" s="54"/>
      <c r="J23" s="67" t="s">
        <v>92</v>
      </c>
      <c r="K23" s="54"/>
      <c r="L23" s="65"/>
    </row>
    <row r="24" spans="2:12" ht="15.75" x14ac:dyDescent="0.25">
      <c r="B24" s="65"/>
      <c r="C24" s="58">
        <v>4</v>
      </c>
      <c r="D24" s="60">
        <v>4</v>
      </c>
      <c r="E24" s="63">
        <v>8</v>
      </c>
      <c r="F24" s="63">
        <v>12</v>
      </c>
      <c r="G24" s="66">
        <v>16</v>
      </c>
      <c r="H24" s="66">
        <v>20</v>
      </c>
      <c r="I24" s="54"/>
      <c r="J24" s="54"/>
      <c r="K24" s="54"/>
      <c r="L24" s="65"/>
    </row>
    <row r="25" spans="2:12" ht="15.75" x14ac:dyDescent="0.25">
      <c r="B25" s="65"/>
      <c r="C25" s="58">
        <v>5</v>
      </c>
      <c r="D25" s="60">
        <v>5</v>
      </c>
      <c r="E25" s="63">
        <v>10</v>
      </c>
      <c r="F25" s="66">
        <v>15</v>
      </c>
      <c r="G25" s="66">
        <v>20</v>
      </c>
      <c r="H25" s="66">
        <v>25</v>
      </c>
      <c r="I25" s="54"/>
      <c r="J25" s="54"/>
      <c r="K25" s="54"/>
      <c r="L25" s="65"/>
    </row>
    <row r="26" spans="2:12" s="70" customFormat="1" ht="17.25" customHeight="1" x14ac:dyDescent="0.25">
      <c r="B26" s="65"/>
      <c r="C26" s="72"/>
      <c r="D26" s="54"/>
      <c r="E26" s="84"/>
      <c r="F26" s="84"/>
      <c r="G26" s="84"/>
      <c r="H26" s="85"/>
      <c r="I26" s="85"/>
      <c r="J26" s="54"/>
      <c r="K26" s="54"/>
      <c r="L26" s="72"/>
    </row>
    <row r="27" spans="2:12" s="70" customFormat="1" ht="18.75" customHeight="1" x14ac:dyDescent="0.25">
      <c r="B27" s="446" t="s">
        <v>114</v>
      </c>
      <c r="C27" s="447"/>
      <c r="D27" s="447"/>
      <c r="E27" s="447"/>
      <c r="F27" s="447"/>
      <c r="G27" s="447"/>
      <c r="H27" s="447"/>
      <c r="I27" s="447"/>
      <c r="J27" s="447"/>
      <c r="K27" s="447"/>
      <c r="L27" s="447"/>
    </row>
    <row r="28" spans="2:12" s="70" customFormat="1" ht="32.25" customHeight="1" x14ac:dyDescent="0.25">
      <c r="B28" s="86" t="s">
        <v>115</v>
      </c>
      <c r="C28" s="448" t="s">
        <v>116</v>
      </c>
      <c r="D28" s="449"/>
      <c r="E28" s="449"/>
      <c r="F28" s="449"/>
      <c r="G28" s="449"/>
      <c r="H28" s="449"/>
      <c r="I28" s="449"/>
      <c r="J28" s="449"/>
      <c r="K28" s="449"/>
      <c r="L28" s="449"/>
    </row>
    <row r="29" spans="2:12" s="70" customFormat="1" ht="34.5" customHeight="1" x14ac:dyDescent="0.25">
      <c r="B29" s="86" t="s">
        <v>117</v>
      </c>
      <c r="C29" s="448" t="s">
        <v>118</v>
      </c>
      <c r="D29" s="449"/>
      <c r="E29" s="449"/>
      <c r="F29" s="449"/>
      <c r="G29" s="449"/>
      <c r="H29" s="449"/>
      <c r="I29" s="449"/>
      <c r="J29" s="449"/>
      <c r="K29" s="449"/>
      <c r="L29" s="449"/>
    </row>
    <row r="30" spans="2:12" s="70" customFormat="1" x14ac:dyDescent="0.25">
      <c r="B30" s="87"/>
      <c r="C30" s="79"/>
      <c r="D30" s="79"/>
      <c r="E30" s="79"/>
      <c r="F30" s="79"/>
      <c r="G30" s="79"/>
      <c r="H30" s="79"/>
      <c r="I30" s="79"/>
      <c r="J30" s="79"/>
      <c r="K30" s="79"/>
      <c r="L30" s="88"/>
    </row>
    <row r="31" spans="2:12" s="70" customFormat="1" x14ac:dyDescent="0.25">
      <c r="B31" s="87"/>
      <c r="C31" s="79"/>
      <c r="D31" s="89"/>
      <c r="E31" s="79"/>
      <c r="F31" s="79"/>
      <c r="G31" s="79"/>
      <c r="H31" s="79"/>
      <c r="I31" s="79"/>
      <c r="J31" s="79"/>
      <c r="K31" s="79"/>
      <c r="L31" s="88"/>
    </row>
    <row r="32" spans="2:12" s="70" customFormat="1" x14ac:dyDescent="0.25">
      <c r="B32" s="87"/>
      <c r="C32" s="79"/>
      <c r="D32" s="79"/>
      <c r="E32" s="79"/>
      <c r="F32" s="79"/>
      <c r="G32" s="79"/>
      <c r="H32" s="79"/>
      <c r="I32" s="79"/>
      <c r="J32" s="79"/>
      <c r="K32" s="79"/>
      <c r="L32" s="88"/>
    </row>
  </sheetData>
  <sheetProtection password="84A0" sheet="1" objects="1" scenarios="1"/>
  <protectedRanges>
    <protectedRange password="81A0" sqref="E3:I6 J9:K11 J14:K16" name="Range1"/>
  </protectedRanges>
  <mergeCells count="34">
    <mergeCell ref="B27:L27"/>
    <mergeCell ref="C28:L28"/>
    <mergeCell ref="C29:L29"/>
    <mergeCell ref="C16:I16"/>
    <mergeCell ref="J16:K16"/>
    <mergeCell ref="C18:H18"/>
    <mergeCell ref="J18:J19"/>
    <mergeCell ref="L18:L19"/>
    <mergeCell ref="C19:C20"/>
    <mergeCell ref="D19:H19"/>
    <mergeCell ref="B12:K12"/>
    <mergeCell ref="B13:K13"/>
    <mergeCell ref="C14:I14"/>
    <mergeCell ref="J14:K14"/>
    <mergeCell ref="C15:I15"/>
    <mergeCell ref="J15:K15"/>
    <mergeCell ref="C9:I9"/>
    <mergeCell ref="J9:K9"/>
    <mergeCell ref="C10:I10"/>
    <mergeCell ref="J10:K10"/>
    <mergeCell ref="C11:I11"/>
    <mergeCell ref="J11:K11"/>
    <mergeCell ref="B8:K8"/>
    <mergeCell ref="H1:L1"/>
    <mergeCell ref="B2:K2"/>
    <mergeCell ref="C3:D3"/>
    <mergeCell ref="E3:I3"/>
    <mergeCell ref="C4:D4"/>
    <mergeCell ref="E4:I4"/>
    <mergeCell ref="C5:D5"/>
    <mergeCell ref="E5:I5"/>
    <mergeCell ref="C6:D6"/>
    <mergeCell ref="E6:I6"/>
    <mergeCell ref="B7:L7"/>
  </mergeCells>
  <conditionalFormatting sqref="L9 J10:L11">
    <cfRule type="expression" dxfId="9" priority="10">
      <formula>#REF!&lt;4</formula>
    </cfRule>
  </conditionalFormatting>
  <conditionalFormatting sqref="L16">
    <cfRule type="expression" dxfId="8" priority="9">
      <formula>#REF!&lt;4</formula>
    </cfRule>
  </conditionalFormatting>
  <conditionalFormatting sqref="L20">
    <cfRule type="expression" dxfId="7" priority="5">
      <formula>AND(L21="VERY HIGH", L20&gt;0)</formula>
    </cfRule>
    <cfRule type="expression" dxfId="6" priority="6">
      <formula>AND(L21="HIGH", L20&gt;0)</formula>
    </cfRule>
    <cfRule type="expression" dxfId="5" priority="7">
      <formula>AND(L21="MEDIUM", L20&gt;0)</formula>
    </cfRule>
    <cfRule type="expression" dxfId="4" priority="8">
      <formula>AND(L21="LOW", L20&gt;0)</formula>
    </cfRule>
  </conditionalFormatting>
  <conditionalFormatting sqref="L21">
    <cfRule type="containsText" dxfId="3" priority="1" operator="containsText" text="VERY HIGH">
      <formula>NOT(ISERROR(SEARCH("VERY HIGH",L21)))</formula>
    </cfRule>
    <cfRule type="containsText" dxfId="2" priority="2" operator="containsText" text="HIGH">
      <formula>NOT(ISERROR(SEARCH("HIGH",L21)))</formula>
    </cfRule>
    <cfRule type="containsText" dxfId="1" priority="3" operator="containsText" text="MEDIUM">
      <formula>NOT(ISERROR(SEARCH("MEDIUM",L21)))</formula>
    </cfRule>
    <cfRule type="containsText" dxfId="0" priority="4" operator="containsText" text="LOW">
      <formula>NOT(ISERROR(SEARCH("LOW",L21)))</formula>
    </cfRule>
  </conditionalFormatting>
  <dataValidations count="4">
    <dataValidation type="list" allowBlank="1" showInputMessage="1" showErrorMessage="1" sqref="J15:K15">
      <formula1>Users</formula1>
    </dataValidation>
    <dataValidation type="list" allowBlank="1" showInputMessage="1" showErrorMessage="1" sqref="J11:K11 J16:K16">
      <formula1>YesNo</formula1>
    </dataValidation>
    <dataValidation type="list" allowBlank="1" showInputMessage="1" showErrorMessage="1" sqref="J10:K10">
      <formula1>PI_Type</formula1>
    </dataValidation>
    <dataValidation type="list" allowBlank="1" showInputMessage="1" showErrorMessage="1" sqref="J9:K9">
      <formula1>Records</formula1>
    </dataValidation>
  </dataValidations>
  <pageMargins left="0.7" right="0.7" top="0.75" bottom="0.75" header="0.3" footer="0.3"/>
  <pageSetup scale="80" fitToWidth="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Lookup Tables'!$D$20:$D$23</xm:f>
          </x14:formula1>
          <xm:sqref>J14:K14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Old RCT</vt:lpstr>
      <vt:lpstr>Principles</vt:lpstr>
      <vt:lpstr>RCT</vt:lpstr>
      <vt:lpstr>Lookups</vt:lpstr>
      <vt:lpstr>Calc</vt:lpstr>
      <vt:lpstr>Other Ideas</vt:lpstr>
      <vt:lpstr>Supplementary Information</vt:lpstr>
      <vt:lpstr>Changes</vt:lpstr>
      <vt:lpstr>Questionnaire</vt:lpstr>
      <vt:lpstr>Data Lookup Tables</vt:lpstr>
      <vt:lpstr>Location</vt:lpstr>
      <vt:lpstr>Location_TBL</vt:lpstr>
      <vt:lpstr>Percent</vt:lpstr>
      <vt:lpstr>Percent_TBL</vt:lpstr>
      <vt:lpstr>PI_TBL</vt:lpstr>
      <vt:lpstr>PI_Type</vt:lpstr>
      <vt:lpstr>PISA_Rank_TBL</vt:lpstr>
      <vt:lpstr>Calc!Print_Area</vt:lpstr>
      <vt:lpstr>RCT!Print_Area</vt:lpstr>
      <vt:lpstr>Rec_Rank_TBL</vt:lpstr>
      <vt:lpstr>Records</vt:lpstr>
      <vt:lpstr>Use_Rank_TBL</vt:lpstr>
      <vt:lpstr>Users</vt:lpstr>
      <vt:lpstr>YesNo</vt:lpstr>
      <vt:lpstr>YesNo_TBL5</vt:lpstr>
      <vt:lpstr>YesNoNA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Tremonti, Robert</dc:creator>
  <cp:lastModifiedBy>Soumya Gopal</cp:lastModifiedBy>
  <cp:lastPrinted>2018-08-09T17:36:51Z</cp:lastPrinted>
  <dcterms:created xsi:type="dcterms:W3CDTF">2018-02-05T00:12:45Z</dcterms:created>
  <dcterms:modified xsi:type="dcterms:W3CDTF">2018-10-15T22:05:31Z</dcterms:modified>
</cp:coreProperties>
</file>